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LIBRO" state="visible" r:id="rId4"/>
    <sheet sheetId="2" name="BONOS" state="visible" r:id="rId5"/>
    <sheet sheetId="3" name="HORA EXTRA" state="visible" r:id="rId6"/>
    <sheet sheetId="4" name="COMISIONES" state="visible" r:id="rId7"/>
    <sheet sheetId="5" name="NO IMPONIBLE" state="visible" r:id="rId8"/>
    <sheet sheetId="6" name="PRESTAMOS" state="visible" r:id="rId9"/>
    <sheet sheetId="7" name="ANTICIPOS" state="visible" r:id="rId10"/>
    <sheet sheetId="8" name="DESCUENTOS" state="visible" r:id="rId11"/>
  </sheets>
  <calcPr calcId="171027" fullCalcOnLoad="1"/>
</workbook>
</file>

<file path=xl/sharedStrings.xml><?xml version="1.0" encoding="utf-8"?>
<sst xmlns="http://schemas.openxmlformats.org/spreadsheetml/2006/main" count="2167" uniqueCount="278">
  <si>
    <t>RUT</t>
  </si>
  <si>
    <t>Nombre</t>
  </si>
  <si>
    <t>Apellido Paterno</t>
  </si>
  <si>
    <t>Apellido Materno</t>
  </si>
  <si>
    <t>Centro Negocio</t>
  </si>
  <si>
    <t>Cargo</t>
  </si>
  <si>
    <t>Dias Trabajados</t>
  </si>
  <si>
    <t>Dias Licencia</t>
  </si>
  <si>
    <t>Dias Ausencia</t>
  </si>
  <si>
    <t>Dias de Suspension</t>
  </si>
  <si>
    <t>Sueldo de Suspension</t>
  </si>
  <si>
    <t>Sueldo AFC de Suspension</t>
  </si>
  <si>
    <t>Sueldo Base Proporcional</t>
  </si>
  <si>
    <t>Gratificacion</t>
  </si>
  <si>
    <t>Hora Extra</t>
  </si>
  <si>
    <t>Bonos Imponibles</t>
  </si>
  <si>
    <t>Total Comisiones</t>
  </si>
  <si>
    <t>Semana Corrida</t>
  </si>
  <si>
    <t>Total Haberes Imponibles</t>
  </si>
  <si>
    <t>Movilizacion</t>
  </si>
  <si>
    <t>Colacion</t>
  </si>
  <si>
    <t>Cargas Familiares</t>
  </si>
  <si>
    <t>Bonos No Imponibles</t>
  </si>
  <si>
    <t>Total Haberes No Imponibles</t>
  </si>
  <si>
    <t>Total Haberes</t>
  </si>
  <si>
    <t>Base Imponible</t>
  </si>
  <si>
    <t>Base Tributable</t>
  </si>
  <si>
    <t>AFP</t>
  </si>
  <si>
    <t>INP</t>
  </si>
  <si>
    <t>Trabajo Pesado Empleado</t>
  </si>
  <si>
    <t>FONASA</t>
  </si>
  <si>
    <t>ISAPRE</t>
  </si>
  <si>
    <t>Adicional Salud</t>
  </si>
  <si>
    <t>Total Salud</t>
  </si>
  <si>
    <t>AFC Empleado</t>
  </si>
  <si>
    <t>Leyes Sociales</t>
  </si>
  <si>
    <t>Impuesto Unico</t>
  </si>
  <si>
    <t>Rebaja Zona Extrema</t>
  </si>
  <si>
    <t>Cta Ahorro AFP</t>
  </si>
  <si>
    <t>APV A</t>
  </si>
  <si>
    <t>APV B</t>
  </si>
  <si>
    <t>APV C</t>
  </si>
  <si>
    <t>TOTAL APV</t>
  </si>
  <si>
    <t>Anticipos</t>
  </si>
  <si>
    <t>Otros Descuentos</t>
  </si>
  <si>
    <t>Prestamos Caja</t>
  </si>
  <si>
    <t>Prestamo Social</t>
  </si>
  <si>
    <t>Prestamos Empresa</t>
  </si>
  <si>
    <t>Total Prestamos</t>
  </si>
  <si>
    <t>Seguros Dentales</t>
  </si>
  <si>
    <t>Ahorro Caja</t>
  </si>
  <si>
    <t>Seguros de Vida</t>
  </si>
  <si>
    <t>Cobertura de Suspension Total</t>
  </si>
  <si>
    <t>Cobertura de Suspension</t>
  </si>
  <si>
    <t>Total Descuentos</t>
  </si>
  <si>
    <t>Sueldo Liquido</t>
  </si>
  <si>
    <t>AFC Empresa</t>
  </si>
  <si>
    <t>SIS</t>
  </si>
  <si>
    <t>MUTUAL</t>
  </si>
  <si>
    <t>Caja Compensacion</t>
  </si>
  <si>
    <t>Trabajo Pesado Empleador</t>
  </si>
  <si>
    <t>15.624.120-2</t>
  </si>
  <si>
    <t>FELIPE RODRIGO</t>
  </si>
  <si>
    <t>DUARTE</t>
  </si>
  <si>
    <t>SANTIBAÑEZ</t>
  </si>
  <si>
    <t>MELIPILLA</t>
  </si>
  <si>
    <t>MAESTRO</t>
  </si>
  <si>
    <t>16.727.813-2</t>
  </si>
  <si>
    <t>JORGE EDUARDO</t>
  </si>
  <si>
    <t>ALVAREZ</t>
  </si>
  <si>
    <t>ESPINOZA</t>
  </si>
  <si>
    <t>8.973.012-0</t>
  </si>
  <si>
    <t>MAXIMILIANO ALEJANDRO</t>
  </si>
  <si>
    <t>CASTAÑEDA</t>
  </si>
  <si>
    <t>JORNAL</t>
  </si>
  <si>
    <t>13.886.162-7</t>
  </si>
  <si>
    <t>Marta andrea</t>
  </si>
  <si>
    <t>Herrera</t>
  </si>
  <si>
    <t>Valdes</t>
  </si>
  <si>
    <t>COORDINADORA AMBIENTAL</t>
  </si>
  <si>
    <t>9.451.186-0</t>
  </si>
  <si>
    <t>Gustavo enrique</t>
  </si>
  <si>
    <t>Mellado</t>
  </si>
  <si>
    <t>Oses</t>
  </si>
  <si>
    <t>20.880.130-9</t>
  </si>
  <si>
    <t>JOSE MIGUEL</t>
  </si>
  <si>
    <t>VERA</t>
  </si>
  <si>
    <t>GALLEGUILLOS</t>
  </si>
  <si>
    <t>ALARIFE</t>
  </si>
  <si>
    <t>15.865.837-2</t>
  </si>
  <si>
    <t>SEBASTIAN RODRIGO</t>
  </si>
  <si>
    <t>MORALES</t>
  </si>
  <si>
    <t>CORNEJO</t>
  </si>
  <si>
    <t>AYUDANTE MAESTRO</t>
  </si>
  <si>
    <t>6.358.607-2</t>
  </si>
  <si>
    <t>VICTOR FERNANDO</t>
  </si>
  <si>
    <t>ARCE</t>
  </si>
  <si>
    <t>BUSTOS</t>
  </si>
  <si>
    <t>12.412.105-1</t>
  </si>
  <si>
    <t>DESIDERIO DEL CARMEN</t>
  </si>
  <si>
    <t>CAPATAZ</t>
  </si>
  <si>
    <t>11.608.631-K</t>
  </si>
  <si>
    <t>GUIDO GERALDO</t>
  </si>
  <si>
    <t>VERGARA</t>
  </si>
  <si>
    <t>MORIS</t>
  </si>
  <si>
    <t>OPERADOR</t>
  </si>
  <si>
    <t>12.955.252-2</t>
  </si>
  <si>
    <t>Ricardo alberto</t>
  </si>
  <si>
    <t>Guzman</t>
  </si>
  <si>
    <t>Morales</t>
  </si>
  <si>
    <t>SUPERVISOR</t>
  </si>
  <si>
    <t>18.356.759-4</t>
  </si>
  <si>
    <t>JORGE ERNESTO</t>
  </si>
  <si>
    <t>QUEZADA</t>
  </si>
  <si>
    <t>FIGUEROA</t>
  </si>
  <si>
    <t>AYUDANTE</t>
  </si>
  <si>
    <t>16.855.229-7</t>
  </si>
  <si>
    <t>OSCAR ALEJANDRO</t>
  </si>
  <si>
    <t>ACEITUNO</t>
  </si>
  <si>
    <t>LIZAMA</t>
  </si>
  <si>
    <t>17.316.483-1</t>
  </si>
  <si>
    <t>FRANCO FABIAN</t>
  </si>
  <si>
    <t>CORTES</t>
  </si>
  <si>
    <t>TORRES</t>
  </si>
  <si>
    <t>LABORATORISTA C</t>
  </si>
  <si>
    <t>10.152.563-5</t>
  </si>
  <si>
    <t>JOSE EDUARDO</t>
  </si>
  <si>
    <t>VALDES</t>
  </si>
  <si>
    <t>17.987.148-3</t>
  </si>
  <si>
    <t>JUAN ALBERTO</t>
  </si>
  <si>
    <t>GARRIDO</t>
  </si>
  <si>
    <t>PONCE</t>
  </si>
  <si>
    <t>7.053.303-0</t>
  </si>
  <si>
    <t>LUIS PATRICIO</t>
  </si>
  <si>
    <t>GONZALEZ</t>
  </si>
  <si>
    <t>ORELLANA</t>
  </si>
  <si>
    <t>CONDUCTOR</t>
  </si>
  <si>
    <t>12.676.062-0</t>
  </si>
  <si>
    <t>VERONICA MARLENE</t>
  </si>
  <si>
    <t>ARAYA</t>
  </si>
  <si>
    <t>SALAZAR</t>
  </si>
  <si>
    <t>AUXILIAR DE ASEO</t>
  </si>
  <si>
    <t>19.884.814-K</t>
  </si>
  <si>
    <t>Fabian alejandro</t>
  </si>
  <si>
    <t>Tamayo</t>
  </si>
  <si>
    <t>Quintuman</t>
  </si>
  <si>
    <t>20.139.050-8</t>
  </si>
  <si>
    <t>Jose ignacio</t>
  </si>
  <si>
    <t>Rodriguez</t>
  </si>
  <si>
    <t>Rebolledo</t>
  </si>
  <si>
    <t>16.576.532-K</t>
  </si>
  <si>
    <t>HANS GIOVANNI</t>
  </si>
  <si>
    <t>NARANJO</t>
  </si>
  <si>
    <t>QUINTANILLA</t>
  </si>
  <si>
    <t>17.005.793-7</t>
  </si>
  <si>
    <t>CRISTIAN NICOLAS</t>
  </si>
  <si>
    <t>SILVA</t>
  </si>
  <si>
    <t>ARANEDA</t>
  </si>
  <si>
    <t>TOPOGRAFO</t>
  </si>
  <si>
    <t>12.371.586-1</t>
  </si>
  <si>
    <t>Jose martin</t>
  </si>
  <si>
    <t>Rojas</t>
  </si>
  <si>
    <t>ADMINISTRATIVO</t>
  </si>
  <si>
    <t>8.452.687-8</t>
  </si>
  <si>
    <t>JOSE EMILIO</t>
  </si>
  <si>
    <t>ZUÑIGA</t>
  </si>
  <si>
    <t>CONDUCTOR CAMION</t>
  </si>
  <si>
    <t>16.728.156-7</t>
  </si>
  <si>
    <t>CARLOS RODOLFO</t>
  </si>
  <si>
    <t>CONTRERAS</t>
  </si>
  <si>
    <t>ULLOA</t>
  </si>
  <si>
    <t>17.978.690-7</t>
  </si>
  <si>
    <t>Carlos andres</t>
  </si>
  <si>
    <t>Garcia</t>
  </si>
  <si>
    <t>Vega</t>
  </si>
  <si>
    <t>13.065.357-K</t>
  </si>
  <si>
    <t>ALVARO ROLANDO</t>
  </si>
  <si>
    <t>ARRIAGADA</t>
  </si>
  <si>
    <t>INGENIERO GEOMENSOR</t>
  </si>
  <si>
    <t>12.696.126-K</t>
  </si>
  <si>
    <t>Gabriel arturo</t>
  </si>
  <si>
    <t>Silva</t>
  </si>
  <si>
    <t>Garrido</t>
  </si>
  <si>
    <t>JEFE DPTO PREVENCIÓN DE RIESGOS</t>
  </si>
  <si>
    <t>13.438.756-4</t>
  </si>
  <si>
    <t>DIEGO ANTONIO</t>
  </si>
  <si>
    <t>PIZARRO</t>
  </si>
  <si>
    <t>LEIVA</t>
  </si>
  <si>
    <t>ADMINISTRADOR DE CONTRATO</t>
  </si>
  <si>
    <t>20.238.214-2</t>
  </si>
  <si>
    <t>JOSE IGNACIO</t>
  </si>
  <si>
    <t>RIVAS</t>
  </si>
  <si>
    <t>GUZMAN</t>
  </si>
  <si>
    <t>12.234.179-8</t>
  </si>
  <si>
    <t>LUIS ARMANDO</t>
  </si>
  <si>
    <t>OLIVARES</t>
  </si>
  <si>
    <t>BECERRA</t>
  </si>
  <si>
    <t>SUPERVISOR MECÁNICO DE MANTENIMIENTO</t>
  </si>
  <si>
    <t>20.362.805-6</t>
  </si>
  <si>
    <t>LUIS AXEL</t>
  </si>
  <si>
    <t>VENEGAS</t>
  </si>
  <si>
    <t>14.138.293-4</t>
  </si>
  <si>
    <t>HECTOR ALEXIS</t>
  </si>
  <si>
    <t>HERNANDEZ</t>
  </si>
  <si>
    <t>10.495.680-7</t>
  </si>
  <si>
    <t>VICTOR HUGO</t>
  </si>
  <si>
    <t>GARCIA</t>
  </si>
  <si>
    <t>PEREZ</t>
  </si>
  <si>
    <t>20.140.167-4</t>
  </si>
  <si>
    <t>VICTOR ABRAHAM</t>
  </si>
  <si>
    <t>ARREDONDO</t>
  </si>
  <si>
    <t>AYUDANTE VIGILANCIA VIAL</t>
  </si>
  <si>
    <t>10.333.488-8</t>
  </si>
  <si>
    <t>CLAUDIO TOMAS</t>
  </si>
  <si>
    <t>JEFE DE LABORATORIO</t>
  </si>
  <si>
    <t>16.190.525-9</t>
  </si>
  <si>
    <t>Jorge rafael</t>
  </si>
  <si>
    <t>Gonzalez</t>
  </si>
  <si>
    <t>Marquez</t>
  </si>
  <si>
    <t>18.080.063-8</t>
  </si>
  <si>
    <t>VICTOR MANUEL</t>
  </si>
  <si>
    <t>CESPEDES</t>
  </si>
  <si>
    <t>SALFATE</t>
  </si>
  <si>
    <t>8.110.240-6</t>
  </si>
  <si>
    <t>SERGIO ARTURO</t>
  </si>
  <si>
    <t>INOSTROZA</t>
  </si>
  <si>
    <t>OLIVA</t>
  </si>
  <si>
    <t>10.492.261-9</t>
  </si>
  <si>
    <t>RAUL ENRIQUE</t>
  </si>
  <si>
    <t>MATELUNA</t>
  </si>
  <si>
    <t>SOTO</t>
  </si>
  <si>
    <t>17.081.344-8</t>
  </si>
  <si>
    <t>RODRIGO AVELINO</t>
  </si>
  <si>
    <t>MIRANDA</t>
  </si>
  <si>
    <t>PONTIVO</t>
  </si>
  <si>
    <t>SUPERVISOR DE TERRENO</t>
  </si>
  <si>
    <t>9.186.044-9</t>
  </si>
  <si>
    <t>RUBEN DE LOS ANGELES</t>
  </si>
  <si>
    <t>MALDONADO</t>
  </si>
  <si>
    <t>8.555.302-K</t>
  </si>
  <si>
    <t>Segundo eduardo</t>
  </si>
  <si>
    <t>Acuña</t>
  </si>
  <si>
    <t>Pradenas</t>
  </si>
  <si>
    <t>11.170.179-2</t>
  </si>
  <si>
    <t>JUAN CARLOS</t>
  </si>
  <si>
    <t>CATALAN</t>
  </si>
  <si>
    <t>VEGA</t>
  </si>
  <si>
    <t>7.648.477-5</t>
  </si>
  <si>
    <t>LUIS FERNANDO</t>
  </si>
  <si>
    <t>10.147.883-1</t>
  </si>
  <si>
    <t>Orasmin carlos</t>
  </si>
  <si>
    <t>Brito</t>
  </si>
  <si>
    <t>Hidalgo</t>
  </si>
  <si>
    <t>CONDUCTOR TOLVA</t>
  </si>
  <si>
    <t>7.307.744-3</t>
  </si>
  <si>
    <t>JUAN RAUL</t>
  </si>
  <si>
    <t>TAPIA</t>
  </si>
  <si>
    <t>PIÑA</t>
  </si>
  <si>
    <t>8.504.443-5</t>
  </si>
  <si>
    <t>MARTIN DE LA CRUZ</t>
  </si>
  <si>
    <t>MUÑOZ</t>
  </si>
  <si>
    <t>11.230.967-5</t>
  </si>
  <si>
    <t>RAMON ANGEL</t>
  </si>
  <si>
    <t>13.341.144-5</t>
  </si>
  <si>
    <t>ROBERTO CARLOS</t>
  </si>
  <si>
    <t>TORO</t>
  </si>
  <si>
    <t>Total</t>
  </si>
  <si>
    <t>Total Bonos</t>
  </si>
  <si>
    <t>PRODUCCION</t>
  </si>
  <si>
    <t>Total Hora Extra</t>
  </si>
  <si>
    <t>HORA EXTRA NORMAL</t>
  </si>
  <si>
    <t>Total Bonos No Imponibles</t>
  </si>
  <si>
    <t>DESGASTE DE HERRAMIENTAS</t>
  </si>
  <si>
    <t>VIATICO</t>
  </si>
  <si>
    <t>credito social Cuota 4</t>
  </si>
  <si>
    <t>Total Anticipos</t>
  </si>
  <si>
    <t>ANTICIPO DE SUELDO</t>
  </si>
  <si>
    <t>Total Otros Descuentos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</si>
</sst>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color theme="1"/>
      <family val="2"/>
      <scheme val="minor"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LIBRO" displayName="LIBRO" ref="A1:BI52" totalsRowCount="1" headerRowCount="1">
  <autoFilter ref="A1:BI51">
    <filterColumn colId="0" hiddenButton="0"/>
    <filterColumn colId="1" hiddenButton="0"/>
    <filterColumn colId="2" hiddenButton="0"/>
    <filterColumn colId="3" hiddenButton="0"/>
    <filterColumn colId="4" hiddenButton="0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</autoFilter>
  <tableColumns count="61">
    <tableColumn id="1" name="RUT" totalsRowLabel="Total"/>
    <tableColumn id="2" name="Nombre" totalsRowLabel="Totales" totalsRowFunction="none"/>
    <tableColumn id="3" name="Apellido Paterno" totalsRowFunction="none"/>
    <tableColumn id="4" name="Apellido Materno" totalsRowFunction="none"/>
    <tableColumn id="5" name="Centro Negocio" totalsRowFunction="none"/>
    <tableColumn id="6" name="Cargo" totalsRowFunction="sum"/>
    <tableColumn id="7" name="Dias Trabajados" totalsRowFunction="sum"/>
    <tableColumn id="8" name="Dias Licencia" totalsRowFunction="sum"/>
    <tableColumn id="9" name="Dias Ausencia" totalsRowFunction="sum"/>
    <tableColumn id="10" name="Dias de Suspension" totalsRowFunction="sum"/>
    <tableColumn id="11" name="Sueldo de Suspension" totalsRowFunction="sum"/>
    <tableColumn id="12" name="Sueldo AFC de Suspension" totalsRowFunction="sum"/>
    <tableColumn id="13" name="Sueldo Base Proporcional" totalsRowFunction="sum"/>
    <tableColumn id="14" name="Gratificacion" totalsRowFunction="sum"/>
    <tableColumn id="15" name="Hora Extra" totalsRowFunction="sum"/>
    <tableColumn id="16" name="Bonos Imponibles" totalsRowFunction="sum"/>
    <tableColumn id="17" name="Total Comisiones" totalsRowFunction="sum"/>
    <tableColumn id="18" name="Semana Corrida" totalsRowFunction="sum"/>
    <tableColumn id="19" name="Total Haberes Imponibles" totalsRowFunction="sum"/>
    <tableColumn id="20" name="Movilizacion" totalsRowFunction="sum"/>
    <tableColumn id="21" name="Colacion" totalsRowFunction="sum"/>
    <tableColumn id="22" name="Cargas Familiares" totalsRowFunction="sum"/>
    <tableColumn id="23" name="Bonos No Imponibles" totalsRowFunction="sum"/>
    <tableColumn id="24" name="Total Haberes No Imponibles" totalsRowFunction="sum"/>
    <tableColumn id="25" name="Total Haberes" totalsRowFunction="sum"/>
    <tableColumn id="26" name="Base Imponible" totalsRowFunction="sum"/>
    <tableColumn id="27" name="Base Tributable" totalsRowFunction="sum"/>
    <tableColumn id="28" name="AFP" totalsRowFunction="sum"/>
    <tableColumn id="29" name="INP" totalsRowFunction="sum"/>
    <tableColumn id="30" name="Trabajo Pesado Empleado" totalsRowFunction="sum"/>
    <tableColumn id="31" name="FONASA" totalsRowFunction="sum"/>
    <tableColumn id="32" name="ISAPRE" totalsRowFunction="sum"/>
    <tableColumn id="33" name="Adicional Salud" totalsRowFunction="sum"/>
    <tableColumn id="34" name="Total Salud" totalsRowFunction="sum"/>
    <tableColumn id="35" name="AFC Empleado" totalsRowFunction="sum"/>
    <tableColumn id="36" name="Leyes Sociales" totalsRowFunction="sum"/>
    <tableColumn id="37" name="Impuesto Unico" totalsRowFunction="sum"/>
    <tableColumn id="38" name="Rebaja Zona Extrema" totalsRowFunction="sum"/>
    <tableColumn id="39" name="Cta Ahorro AFP" totalsRowFunction="sum"/>
    <tableColumn id="40" name="APV A" totalsRowFunction="sum"/>
    <tableColumn id="41" name="APV B" totalsRowFunction="sum"/>
    <tableColumn id="42" name="APV C" totalsRowFunction="sum"/>
    <tableColumn id="43" name="TOTAL APV" totalsRowFunction="sum"/>
    <tableColumn id="44" name="Anticipos" totalsRowFunction="sum"/>
    <tableColumn id="45" name="Otros Descuentos" totalsRowFunction="sum"/>
    <tableColumn id="46" name="Prestamos Caja" totalsRowFunction="sum"/>
    <tableColumn id="47" name="Prestamo Social" totalsRowFunction="sum"/>
    <tableColumn id="48" name="Prestamos Empresa" totalsRowFunction="sum"/>
    <tableColumn id="49" name="Total Prestamos" totalsRowFunction="sum"/>
    <tableColumn id="50" name="Seguros Dentales" totalsRowFunction="sum"/>
    <tableColumn id="51" name="Ahorro Caja" totalsRowFunction="sum"/>
    <tableColumn id="52" name="Seguros de Vida" totalsRowFunction="sum"/>
    <tableColumn id="53" name="Cobertura de Suspension Total" totalsRowFunction="sum"/>
    <tableColumn id="54" name="Cobertura de Suspension" totalsRowFunction="sum"/>
    <tableColumn id="55" name="Total Descuentos" totalsRowFunction="sum"/>
    <tableColumn id="56" name="Sueldo Liquido" totalsRowFunction="sum"/>
    <tableColumn id="57" name="AFC Empresa" totalsRowFunction="sum"/>
    <tableColumn id="58" name="SIS" totalsRowFunction="sum"/>
    <tableColumn id="59" name="MUTUAL" totalsRowFunction="sum"/>
    <tableColumn id="60" name="Caja Compensacion" totalsRowFunction="sum"/>
    <tableColumn id="61" name="Trabajo Pesado Empleador" totalsRowFunction="sum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BONOS" displayName="BONOS" ref="A1:G52" totalsRowCount="1" headerRowCount="1">
  <autoFilter ref="A1:G51">
    <filterColumn colId="0" hiddenButton="0"/>
    <filterColumn colId="1" hiddenButton="0"/>
    <filterColumn colId="2" hiddenButton="0"/>
    <filterColumn colId="3" hiddenButton="0"/>
    <filterColumn colId="4" hiddenButton="0"/>
    <filterColumn colId="5" hiddenButton="1"/>
    <filterColumn colId="6" hiddenButton="1"/>
  </autoFilter>
  <tableColumns count="7">
    <tableColumn id="1" name="RUT" totalsRowLabel="Total"/>
    <tableColumn id="2" name="Nombre" totalsRowLabel="Totales" totalsRowFunction="none"/>
    <tableColumn id="3" name="Apellido Paterno" totalsRowFunction="none"/>
    <tableColumn id="4" name="Apellido Materno" totalsRowFunction="none"/>
    <tableColumn id="5" name="Centro Negocio" totalsRowFunction="none"/>
    <tableColumn id="6" name="Total Bonos" totalsRowFunction="sum"/>
    <tableColumn id="7" name="PRODUCCION" totalsRowFunction="sum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name="HORAEXTRA" displayName="HORAEXTRA" ref="A1:G52" totalsRowCount="1" headerRowCount="1">
  <autoFilter ref="A1:G51">
    <filterColumn colId="0" hiddenButton="0"/>
    <filterColumn colId="1" hiddenButton="0"/>
    <filterColumn colId="2" hiddenButton="0"/>
    <filterColumn colId="3" hiddenButton="0"/>
    <filterColumn colId="4" hiddenButton="0"/>
    <filterColumn colId="5" hiddenButton="1"/>
    <filterColumn colId="6" hiddenButton="1"/>
  </autoFilter>
  <tableColumns count="7">
    <tableColumn id="1" name="RUT" totalsRowLabel="Total"/>
    <tableColumn id="2" name="Nombre" totalsRowLabel="Totales" totalsRowFunction="none"/>
    <tableColumn id="3" name="Apellido Paterno" totalsRowFunction="none"/>
    <tableColumn id="4" name="Apellido Materno" totalsRowFunction="none"/>
    <tableColumn id="5" name="Centro Negocio" totalsRowFunction="none"/>
    <tableColumn id="6" name="Total Hora Extra" totalsRowFunction="sum"/>
    <tableColumn id="7" name="HORA EXTRA NORMAL" totalsRowFunction="sum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name="COMISIONES" displayName="COMISIONES" ref="A1:F52" totalsRowCount="1" headerRowCount="1">
  <autoFilter ref="A1:F51">
    <filterColumn colId="0" hiddenButton="0"/>
    <filterColumn colId="1" hiddenButton="0"/>
    <filterColumn colId="2" hiddenButton="0"/>
    <filterColumn colId="3" hiddenButton="0"/>
    <filterColumn colId="4" hiddenButton="0"/>
    <filterColumn colId="5" hiddenButton="1"/>
  </autoFilter>
  <tableColumns count="6">
    <tableColumn id="1" name="RUT" totalsRowLabel="Total"/>
    <tableColumn id="2" name="Nombre" totalsRowLabel="Totales" totalsRowFunction="none"/>
    <tableColumn id="3" name="Apellido Paterno" totalsRowFunction="none"/>
    <tableColumn id="4" name="Apellido Materno" totalsRowFunction="none"/>
    <tableColumn id="5" name="Centro Negocio" totalsRowFunction="none"/>
    <tableColumn id="6" name="Total Comisiones" totalsRowFunction="sum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name="NOIMPONIBLE" displayName="NOIMPONIBLE" ref="A1:H52" totalsRowCount="1" headerRowCount="1">
  <autoFilter ref="A1:H51">
    <filterColumn colId="0" hiddenButton="0"/>
    <filterColumn colId="1" hiddenButton="0"/>
    <filterColumn colId="2" hiddenButton="0"/>
    <filterColumn colId="3" hiddenButton="0"/>
    <filterColumn colId="4" hiddenButton="0"/>
    <filterColumn colId="5" hiddenButton="1"/>
    <filterColumn colId="6" hiddenButton="1"/>
    <filterColumn colId="7" hiddenButton="1"/>
  </autoFilter>
  <tableColumns count="8">
    <tableColumn id="1" name="RUT" totalsRowLabel="Total"/>
    <tableColumn id="2" name="Nombre" totalsRowLabel="Totales" totalsRowFunction="none"/>
    <tableColumn id="3" name="Apellido Paterno" totalsRowFunction="none"/>
    <tableColumn id="4" name="Apellido Materno" totalsRowFunction="none"/>
    <tableColumn id="5" name="Centro Negocio" totalsRowFunction="none"/>
    <tableColumn id="6" name="Total Bonos No Imponibles" totalsRowFunction="sum"/>
    <tableColumn id="7" name="DESGASTE DE HERRAMIENTAS" totalsRowFunction="sum"/>
    <tableColumn id="8" name="VIATICO" totalsRowFunction="sum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name="PRESTAMOS" displayName="PRESTAMOS" ref="A1:G52" totalsRowCount="1" headerRowCount="1">
  <autoFilter ref="A1:G51">
    <filterColumn colId="0" hiddenButton="0"/>
    <filterColumn colId="1" hiddenButton="0"/>
    <filterColumn colId="2" hiddenButton="0"/>
    <filterColumn colId="3" hiddenButton="0"/>
    <filterColumn colId="4" hiddenButton="0"/>
    <filterColumn colId="5" hiddenButton="1"/>
    <filterColumn colId="6" hiddenButton="1"/>
  </autoFilter>
  <tableColumns count="7">
    <tableColumn id="1" name="RUT" totalsRowLabel="Total"/>
    <tableColumn id="2" name="Nombre" totalsRowLabel="Totales" totalsRowFunction="none"/>
    <tableColumn id="3" name="Apellido Paterno" totalsRowFunction="none"/>
    <tableColumn id="4" name="Apellido Materno" totalsRowFunction="none"/>
    <tableColumn id="5" name="Centro Negocio" totalsRowFunction="none"/>
    <tableColumn id="6" name="Total Prestamos" totalsRowFunction="sum"/>
    <tableColumn id="7" name="credito social Cuota 4" totalsRowFunction="sum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name="ANTICIPOS" displayName="ANTICIPOS" ref="A1:G52" totalsRowCount="1" headerRowCount="1">
  <autoFilter ref="A1:G51">
    <filterColumn colId="0" hiddenButton="0"/>
    <filterColumn colId="1" hiddenButton="0"/>
    <filterColumn colId="2" hiddenButton="0"/>
    <filterColumn colId="3" hiddenButton="0"/>
    <filterColumn colId="4" hiddenButton="0"/>
    <filterColumn colId="5" hiddenButton="1"/>
    <filterColumn colId="6" hiddenButton="1"/>
  </autoFilter>
  <tableColumns count="7">
    <tableColumn id="1" name="RUT" totalsRowLabel="Total"/>
    <tableColumn id="2" name="Nombre" totalsRowLabel="Totales" totalsRowFunction="none"/>
    <tableColumn id="3" name="Apellido Paterno" totalsRowFunction="none"/>
    <tableColumn id="4" name="Apellido Materno" totalsRowFunction="none"/>
    <tableColumn id="5" name="Centro Negocio" totalsRowFunction="none"/>
    <tableColumn id="6" name="Total Anticipos" totalsRowFunction="sum"/>
    <tableColumn id="7" name="ANTICIPO DE SUELDO" totalsRowFunction="sum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name="DESCUENTOS" displayName="DESCUENTOS" ref="A1:F52" totalsRowCount="1" headerRowCount="1">
  <autoFilter ref="A1:F51">
    <filterColumn colId="0" hiddenButton="0"/>
    <filterColumn colId="1" hiddenButton="0"/>
    <filterColumn colId="2" hiddenButton="0"/>
    <filterColumn colId="3" hiddenButton="0"/>
    <filterColumn colId="4" hiddenButton="0"/>
    <filterColumn colId="5" hiddenButton="1"/>
  </autoFilter>
  <tableColumns count="6">
    <tableColumn id="1" name="RUT" totalsRowLabel="Total"/>
    <tableColumn id="2" name="Nombre" totalsRowLabel="Totales" totalsRowFunction="none"/>
    <tableColumn id="3" name="Apellido Paterno" totalsRowFunction="none"/>
    <tableColumn id="4" name="Apellido Materno" totalsRowFunction="none"/>
    <tableColumn id="5" name="Centro Negocio" totalsRowFunction="none"/>
    <tableColumn id="6" name="Total Otros Descuentos" totalsRowFunction="sum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2"/>
  <sheetFormatPr defaultRowHeight="15" outlineLevelRow="0" outlineLevelCol="0" x14ac:dyDescent="55"/>
  <sheetData>
    <row r="1" spans="1:6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25">
      <c r="A2" t="s">
        <v>61</v>
      </c>
      <c r="B2" t="s">
        <v>62</v>
      </c>
      <c r="C2" t="s">
        <v>63</v>
      </c>
      <c r="D2" t="s">
        <v>64</v>
      </c>
      <c r="E2" t="s">
        <v>65</v>
      </c>
      <c r="F2" t="s">
        <v>66</v>
      </c>
      <c r="G2">
        <v>30</v>
      </c>
      <c r="H2">
        <v>0</v>
      </c>
      <c r="I2">
        <v>0</v>
      </c>
      <c r="J2">
        <v>0</v>
      </c>
      <c r="M2">
        <v>337000</v>
      </c>
      <c r="N2">
        <v>84250</v>
      </c>
      <c r="O2">
        <v>0</v>
      </c>
      <c r="P2">
        <v>0</v>
      </c>
      <c r="Q2">
        <v>0</v>
      </c>
      <c r="R2">
        <v>0</v>
      </c>
      <c r="S2">
        <v>421250</v>
      </c>
      <c r="T2">
        <v>5000</v>
      </c>
      <c r="U2">
        <v>5000</v>
      </c>
      <c r="V2">
        <v>0</v>
      </c>
      <c r="W2">
        <v>0</v>
      </c>
      <c r="X2">
        <v>10000</v>
      </c>
      <c r="Y2">
        <v>431250</v>
      </c>
      <c r="Z2">
        <v>421250</v>
      </c>
      <c r="AA2">
        <v>343529</v>
      </c>
      <c r="AB2">
        <v>48233</v>
      </c>
      <c r="AC2">
        <v>0</v>
      </c>
      <c r="AD2">
        <v>0</v>
      </c>
      <c r="AE2">
        <v>16429</v>
      </c>
      <c r="AF2">
        <v>0</v>
      </c>
      <c r="AG2">
        <v>0</v>
      </c>
      <c r="AH2">
        <v>29488</v>
      </c>
      <c r="AI2">
        <v>0</v>
      </c>
      <c r="AJ2">
        <v>77721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130000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207721</v>
      </c>
      <c r="BD2">
        <v>223529</v>
      </c>
      <c r="BE2">
        <v>12638</v>
      </c>
      <c r="BF2">
        <v>7793</v>
      </c>
      <c r="BG2">
        <v>5350</v>
      </c>
      <c r="BH2">
        <v>13059</v>
      </c>
      <c r="BI2">
        <v>0</v>
      </c>
    </row>
    <row r="3" spans="1:61" x14ac:dyDescent="0.25">
      <c r="A3" t="s">
        <v>67</v>
      </c>
      <c r="B3" t="s">
        <v>68</v>
      </c>
      <c r="C3" t="s">
        <v>69</v>
      </c>
      <c r="D3" t="s">
        <v>70</v>
      </c>
      <c r="E3" t="s">
        <v>65</v>
      </c>
      <c r="F3" t="s">
        <v>66</v>
      </c>
      <c r="G3">
        <v>26</v>
      </c>
      <c r="H3">
        <v>0</v>
      </c>
      <c r="I3">
        <v>0</v>
      </c>
      <c r="J3">
        <v>0</v>
      </c>
      <c r="M3">
        <v>292067</v>
      </c>
      <c r="N3">
        <v>73017</v>
      </c>
      <c r="O3">
        <v>0</v>
      </c>
      <c r="P3">
        <v>0</v>
      </c>
      <c r="Q3">
        <v>0</v>
      </c>
      <c r="R3">
        <v>0</v>
      </c>
      <c r="S3">
        <v>365084</v>
      </c>
      <c r="T3">
        <v>4333</v>
      </c>
      <c r="U3">
        <v>4333</v>
      </c>
      <c r="V3">
        <v>0</v>
      </c>
      <c r="W3">
        <v>0</v>
      </c>
      <c r="X3">
        <v>8666</v>
      </c>
      <c r="Y3">
        <v>373750</v>
      </c>
      <c r="Z3">
        <v>365084</v>
      </c>
      <c r="AA3">
        <v>297726</v>
      </c>
      <c r="AB3">
        <v>41802</v>
      </c>
      <c r="AC3">
        <v>0</v>
      </c>
      <c r="AD3">
        <v>0</v>
      </c>
      <c r="AE3">
        <v>14238</v>
      </c>
      <c r="AF3">
        <v>0</v>
      </c>
      <c r="AG3">
        <v>0</v>
      </c>
      <c r="AH3">
        <v>25556</v>
      </c>
      <c r="AI3">
        <v>0</v>
      </c>
      <c r="AJ3">
        <v>67358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67358</v>
      </c>
      <c r="BD3">
        <v>306392</v>
      </c>
      <c r="BE3">
        <v>10953</v>
      </c>
      <c r="BF3">
        <v>6754</v>
      </c>
      <c r="BG3">
        <v>4637</v>
      </c>
      <c r="BH3">
        <v>11318</v>
      </c>
      <c r="BI3">
        <v>0</v>
      </c>
    </row>
    <row r="4" spans="1:61" x14ac:dyDescent="0.25">
      <c r="A4" t="s">
        <v>71</v>
      </c>
      <c r="B4" t="s">
        <v>72</v>
      </c>
      <c r="C4" t="s">
        <v>70</v>
      </c>
      <c r="D4" t="s">
        <v>73</v>
      </c>
      <c r="E4" t="s">
        <v>65</v>
      </c>
      <c r="F4" t="s">
        <v>74</v>
      </c>
      <c r="G4">
        <v>30</v>
      </c>
      <c r="H4">
        <v>0</v>
      </c>
      <c r="I4">
        <v>0</v>
      </c>
      <c r="J4">
        <v>0</v>
      </c>
      <c r="M4">
        <v>353157</v>
      </c>
      <c r="N4">
        <v>88289</v>
      </c>
      <c r="O4">
        <v>0</v>
      </c>
      <c r="P4">
        <v>24000</v>
      </c>
      <c r="Q4">
        <v>0</v>
      </c>
      <c r="R4">
        <v>0</v>
      </c>
      <c r="S4">
        <v>465446</v>
      </c>
      <c r="T4">
        <v>20000</v>
      </c>
      <c r="U4">
        <v>20000</v>
      </c>
      <c r="V4">
        <v>0</v>
      </c>
      <c r="W4">
        <v>0</v>
      </c>
      <c r="X4">
        <v>40000</v>
      </c>
      <c r="Y4">
        <v>505446</v>
      </c>
      <c r="Z4">
        <v>465446</v>
      </c>
      <c r="AA4">
        <v>379571</v>
      </c>
      <c r="AB4">
        <v>53294</v>
      </c>
      <c r="AC4">
        <v>0</v>
      </c>
      <c r="AD4">
        <v>0</v>
      </c>
      <c r="AE4">
        <v>18152</v>
      </c>
      <c r="AF4">
        <v>0</v>
      </c>
      <c r="AG4">
        <v>0</v>
      </c>
      <c r="AH4">
        <v>32581</v>
      </c>
      <c r="AI4">
        <v>0</v>
      </c>
      <c r="AJ4">
        <v>85875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130000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215875</v>
      </c>
      <c r="BD4">
        <v>289571</v>
      </c>
      <c r="BE4">
        <v>13963</v>
      </c>
      <c r="BF4">
        <v>8611</v>
      </c>
      <c r="BG4">
        <v>5911</v>
      </c>
      <c r="BH4">
        <v>14429</v>
      </c>
      <c r="BI4">
        <v>0</v>
      </c>
    </row>
    <row r="5" spans="1:61" x14ac:dyDescent="0.25">
      <c r="A5" t="s">
        <v>75</v>
      </c>
      <c r="B5" t="s">
        <v>76</v>
      </c>
      <c r="C5" t="s">
        <v>77</v>
      </c>
      <c r="D5" t="s">
        <v>78</v>
      </c>
      <c r="E5" t="s">
        <v>65</v>
      </c>
      <c r="F5" t="s">
        <v>79</v>
      </c>
      <c r="G5">
        <v>30</v>
      </c>
      <c r="H5">
        <v>0</v>
      </c>
      <c r="I5">
        <v>0</v>
      </c>
      <c r="J5">
        <v>0</v>
      </c>
      <c r="M5">
        <v>1600600</v>
      </c>
      <c r="N5">
        <v>133396</v>
      </c>
      <c r="O5">
        <v>0</v>
      </c>
      <c r="P5">
        <v>120000</v>
      </c>
      <c r="Q5">
        <v>0</v>
      </c>
      <c r="R5">
        <v>0</v>
      </c>
      <c r="S5">
        <v>1853996</v>
      </c>
      <c r="T5">
        <v>100000</v>
      </c>
      <c r="U5">
        <v>100000</v>
      </c>
      <c r="V5">
        <v>0</v>
      </c>
      <c r="W5">
        <v>0</v>
      </c>
      <c r="X5">
        <v>200000</v>
      </c>
      <c r="Y5">
        <v>2053996</v>
      </c>
      <c r="Z5">
        <v>1853996</v>
      </c>
      <c r="AA5">
        <v>1504147</v>
      </c>
      <c r="AB5">
        <v>208945</v>
      </c>
      <c r="AC5">
        <v>0</v>
      </c>
      <c r="AD5">
        <v>0</v>
      </c>
      <c r="AE5">
        <v>0</v>
      </c>
      <c r="AF5">
        <v>129780</v>
      </c>
      <c r="AG5">
        <v>0</v>
      </c>
      <c r="AH5">
        <v>129780</v>
      </c>
      <c r="AI5">
        <v>11124</v>
      </c>
      <c r="AJ5">
        <v>349849</v>
      </c>
      <c r="AK5">
        <v>30914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380763</v>
      </c>
      <c r="BD5">
        <v>1673233</v>
      </c>
      <c r="BE5">
        <v>44496</v>
      </c>
      <c r="BF5">
        <v>34299</v>
      </c>
      <c r="BG5">
        <v>23546</v>
      </c>
      <c r="BH5">
        <v>0</v>
      </c>
      <c r="BI5">
        <v>0</v>
      </c>
    </row>
    <row r="6" spans="1:61" x14ac:dyDescent="0.25">
      <c r="A6" t="s">
        <v>80</v>
      </c>
      <c r="B6" t="s">
        <v>81</v>
      </c>
      <c r="C6" t="s">
        <v>82</v>
      </c>
      <c r="D6" t="s">
        <v>83</v>
      </c>
      <c r="E6" t="s">
        <v>65</v>
      </c>
      <c r="F6" t="s">
        <v>66</v>
      </c>
      <c r="G6">
        <v>30</v>
      </c>
      <c r="H6">
        <v>0</v>
      </c>
      <c r="I6">
        <v>0</v>
      </c>
      <c r="J6">
        <v>0</v>
      </c>
      <c r="M6">
        <v>450000</v>
      </c>
      <c r="N6">
        <v>112500</v>
      </c>
      <c r="O6">
        <v>0</v>
      </c>
      <c r="P6">
        <v>0</v>
      </c>
      <c r="Q6">
        <v>0</v>
      </c>
      <c r="R6">
        <v>0</v>
      </c>
      <c r="S6">
        <v>562500</v>
      </c>
      <c r="T6">
        <v>75000</v>
      </c>
      <c r="U6">
        <v>75000</v>
      </c>
      <c r="V6">
        <v>0</v>
      </c>
      <c r="W6">
        <v>0</v>
      </c>
      <c r="X6">
        <v>150000</v>
      </c>
      <c r="Y6">
        <v>712500</v>
      </c>
      <c r="Z6">
        <v>562500</v>
      </c>
      <c r="AA6">
        <v>456356</v>
      </c>
      <c r="AB6">
        <v>63394</v>
      </c>
      <c r="AC6">
        <v>0</v>
      </c>
      <c r="AD6">
        <v>0</v>
      </c>
      <c r="AE6">
        <v>21937</v>
      </c>
      <c r="AF6">
        <v>0</v>
      </c>
      <c r="AG6">
        <v>0</v>
      </c>
      <c r="AH6">
        <v>39375</v>
      </c>
      <c r="AI6">
        <v>3375</v>
      </c>
      <c r="AJ6">
        <v>106144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200000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306144</v>
      </c>
      <c r="BD6">
        <v>406356</v>
      </c>
      <c r="BE6">
        <v>13500</v>
      </c>
      <c r="BF6">
        <v>10406</v>
      </c>
      <c r="BG6">
        <v>7144</v>
      </c>
      <c r="BH6">
        <v>17438</v>
      </c>
      <c r="BI6">
        <v>0</v>
      </c>
    </row>
    <row r="7" spans="1:61" x14ac:dyDescent="0.25">
      <c r="A7" t="s">
        <v>84</v>
      </c>
      <c r="B7" t="s">
        <v>85</v>
      </c>
      <c r="C7" t="s">
        <v>86</v>
      </c>
      <c r="D7" t="s">
        <v>87</v>
      </c>
      <c r="E7" t="s">
        <v>65</v>
      </c>
      <c r="F7" t="s">
        <v>88</v>
      </c>
      <c r="G7">
        <v>30</v>
      </c>
      <c r="H7">
        <v>0</v>
      </c>
      <c r="I7">
        <v>0</v>
      </c>
      <c r="J7">
        <v>0</v>
      </c>
      <c r="M7">
        <v>398494</v>
      </c>
      <c r="N7">
        <v>99624</v>
      </c>
      <c r="O7">
        <v>12397</v>
      </c>
      <c r="P7">
        <v>0</v>
      </c>
      <c r="Q7">
        <v>0</v>
      </c>
      <c r="R7">
        <v>0</v>
      </c>
      <c r="S7">
        <v>510515</v>
      </c>
      <c r="T7">
        <v>20000</v>
      </c>
      <c r="U7">
        <v>20000</v>
      </c>
      <c r="V7">
        <v>0</v>
      </c>
      <c r="W7">
        <v>0</v>
      </c>
      <c r="X7">
        <v>40000</v>
      </c>
      <c r="Y7">
        <v>550515</v>
      </c>
      <c r="Z7">
        <v>510515</v>
      </c>
      <c r="AA7">
        <v>420205</v>
      </c>
      <c r="AB7">
        <v>54574</v>
      </c>
      <c r="AC7">
        <v>0</v>
      </c>
      <c r="AD7">
        <v>0</v>
      </c>
      <c r="AE7">
        <v>19910</v>
      </c>
      <c r="AF7">
        <v>0</v>
      </c>
      <c r="AG7">
        <v>0</v>
      </c>
      <c r="AH7">
        <v>35736</v>
      </c>
      <c r="AI7">
        <v>0</v>
      </c>
      <c r="AJ7">
        <v>90310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130000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220310</v>
      </c>
      <c r="BD7">
        <v>330205</v>
      </c>
      <c r="BE7">
        <v>15315</v>
      </c>
      <c r="BF7">
        <v>9445</v>
      </c>
      <c r="BG7">
        <v>6484</v>
      </c>
      <c r="BH7">
        <v>15826</v>
      </c>
      <c r="BI7">
        <v>0</v>
      </c>
    </row>
    <row r="8" spans="1:61" x14ac:dyDescent="0.25">
      <c r="A8" t="s">
        <v>89</v>
      </c>
      <c r="B8" t="s">
        <v>90</v>
      </c>
      <c r="C8" t="s">
        <v>91</v>
      </c>
      <c r="D8" t="s">
        <v>92</v>
      </c>
      <c r="E8" t="s">
        <v>65</v>
      </c>
      <c r="F8" t="s">
        <v>93</v>
      </c>
      <c r="G8">
        <v>19</v>
      </c>
      <c r="H8">
        <v>0</v>
      </c>
      <c r="I8">
        <v>0</v>
      </c>
      <c r="J8">
        <v>0</v>
      </c>
      <c r="M8">
        <v>248518</v>
      </c>
      <c r="N8">
        <v>62130</v>
      </c>
      <c r="O8">
        <v>0</v>
      </c>
      <c r="P8">
        <v>0</v>
      </c>
      <c r="Q8">
        <v>0</v>
      </c>
      <c r="R8">
        <v>0</v>
      </c>
      <c r="S8">
        <v>310648</v>
      </c>
      <c r="T8">
        <v>31667</v>
      </c>
      <c r="U8">
        <v>31667</v>
      </c>
      <c r="V8">
        <v>0</v>
      </c>
      <c r="W8">
        <v>0</v>
      </c>
      <c r="X8">
        <v>63334</v>
      </c>
      <c r="Y8">
        <v>373982</v>
      </c>
      <c r="Z8">
        <v>310648</v>
      </c>
      <c r="AA8">
        <v>253334</v>
      </c>
      <c r="AB8">
        <v>35569</v>
      </c>
      <c r="AC8">
        <v>0</v>
      </c>
      <c r="AD8">
        <v>0</v>
      </c>
      <c r="AE8">
        <v>12115</v>
      </c>
      <c r="AF8">
        <v>0</v>
      </c>
      <c r="AG8">
        <v>0</v>
      </c>
      <c r="AH8">
        <v>21745</v>
      </c>
      <c r="AI8">
        <v>0</v>
      </c>
      <c r="AJ8">
        <v>57314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57314</v>
      </c>
      <c r="BD8">
        <v>316668</v>
      </c>
      <c r="BE8">
        <v>9319</v>
      </c>
      <c r="BF8">
        <v>5747</v>
      </c>
      <c r="BG8">
        <v>3945</v>
      </c>
      <c r="BH8">
        <v>9630</v>
      </c>
      <c r="BI8">
        <v>0</v>
      </c>
    </row>
    <row r="9" spans="1:61" x14ac:dyDescent="0.25">
      <c r="A9" t="s">
        <v>94</v>
      </c>
      <c r="B9" t="s">
        <v>95</v>
      </c>
      <c r="C9" t="s">
        <v>96</v>
      </c>
      <c r="D9" t="s">
        <v>97</v>
      </c>
      <c r="E9" t="s">
        <v>65</v>
      </c>
      <c r="F9" t="s">
        <v>74</v>
      </c>
      <c r="G9">
        <v>30</v>
      </c>
      <c r="H9">
        <v>0</v>
      </c>
      <c r="I9">
        <v>0</v>
      </c>
      <c r="J9">
        <v>0</v>
      </c>
      <c r="M9">
        <v>353157</v>
      </c>
      <c r="N9">
        <v>88289</v>
      </c>
      <c r="O9">
        <v>0</v>
      </c>
      <c r="P9">
        <v>0</v>
      </c>
      <c r="Q9">
        <v>0</v>
      </c>
      <c r="R9">
        <v>0</v>
      </c>
      <c r="S9">
        <v>441446</v>
      </c>
      <c r="T9">
        <v>20000</v>
      </c>
      <c r="U9">
        <v>20000</v>
      </c>
      <c r="V9">
        <v>0</v>
      </c>
      <c r="W9">
        <v>0</v>
      </c>
      <c r="X9">
        <v>40000</v>
      </c>
      <c r="Y9">
        <v>481446</v>
      </c>
      <c r="Z9">
        <v>441446</v>
      </c>
      <c r="AA9">
        <v>359999</v>
      </c>
      <c r="AB9">
        <v>50546</v>
      </c>
      <c r="AC9">
        <v>0</v>
      </c>
      <c r="AD9">
        <v>0</v>
      </c>
      <c r="AE9">
        <v>17216</v>
      </c>
      <c r="AF9">
        <v>0</v>
      </c>
      <c r="AG9">
        <v>0</v>
      </c>
      <c r="AH9">
        <v>30901</v>
      </c>
      <c r="AI9">
        <v>0</v>
      </c>
      <c r="AJ9">
        <v>81447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130000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211447</v>
      </c>
      <c r="BD9">
        <v>269999</v>
      </c>
      <c r="BE9">
        <v>13243</v>
      </c>
      <c r="BF9">
        <v>8167</v>
      </c>
      <c r="BG9">
        <v>5606</v>
      </c>
      <c r="BH9">
        <v>13685</v>
      </c>
      <c r="BI9">
        <v>0</v>
      </c>
    </row>
    <row r="10" spans="1:61" x14ac:dyDescent="0.25">
      <c r="A10" t="s">
        <v>98</v>
      </c>
      <c r="B10" t="s">
        <v>99</v>
      </c>
      <c r="C10" t="s">
        <v>86</v>
      </c>
      <c r="D10" t="s">
        <v>86</v>
      </c>
      <c r="E10" t="s">
        <v>65</v>
      </c>
      <c r="F10" t="s">
        <v>100</v>
      </c>
      <c r="G10">
        <v>30</v>
      </c>
      <c r="H10">
        <v>0</v>
      </c>
      <c r="I10">
        <v>0</v>
      </c>
      <c r="J10">
        <v>0</v>
      </c>
      <c r="M10">
        <v>602349</v>
      </c>
      <c r="N10">
        <v>133396</v>
      </c>
      <c r="O10">
        <v>37479</v>
      </c>
      <c r="P10">
        <v>96000</v>
      </c>
      <c r="Q10">
        <v>0</v>
      </c>
      <c r="R10">
        <v>0</v>
      </c>
      <c r="S10">
        <v>869224</v>
      </c>
      <c r="T10">
        <v>50000</v>
      </c>
      <c r="U10">
        <v>50000</v>
      </c>
      <c r="V10">
        <v>0</v>
      </c>
      <c r="W10">
        <v>0</v>
      </c>
      <c r="X10">
        <v>100000</v>
      </c>
      <c r="Y10">
        <v>969224</v>
      </c>
      <c r="Z10">
        <v>869224</v>
      </c>
      <c r="AA10">
        <v>708852</v>
      </c>
      <c r="AB10">
        <v>99526</v>
      </c>
      <c r="AC10">
        <v>0</v>
      </c>
      <c r="AD10">
        <v>0</v>
      </c>
      <c r="AE10">
        <v>33900</v>
      </c>
      <c r="AF10">
        <v>0</v>
      </c>
      <c r="AG10">
        <v>0</v>
      </c>
      <c r="AH10">
        <v>60846</v>
      </c>
      <c r="AI10">
        <v>0</v>
      </c>
      <c r="AJ10">
        <v>160372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130000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290372</v>
      </c>
      <c r="BD10">
        <v>678852</v>
      </c>
      <c r="BE10">
        <v>26077</v>
      </c>
      <c r="BF10">
        <v>16081</v>
      </c>
      <c r="BG10">
        <v>11039</v>
      </c>
      <c r="BH10">
        <v>26946</v>
      </c>
      <c r="BI10">
        <v>0</v>
      </c>
    </row>
    <row r="11" spans="1:61" x14ac:dyDescent="0.25">
      <c r="A11" t="s">
        <v>101</v>
      </c>
      <c r="B11" t="s">
        <v>102</v>
      </c>
      <c r="C11" t="s">
        <v>103</v>
      </c>
      <c r="D11" t="s">
        <v>104</v>
      </c>
      <c r="E11" t="s">
        <v>65</v>
      </c>
      <c r="F11" t="s">
        <v>105</v>
      </c>
      <c r="G11">
        <v>30</v>
      </c>
      <c r="H11">
        <v>0</v>
      </c>
      <c r="I11">
        <v>0</v>
      </c>
      <c r="J11">
        <v>0</v>
      </c>
      <c r="M11">
        <v>337000</v>
      </c>
      <c r="N11">
        <v>84250</v>
      </c>
      <c r="O11">
        <v>0</v>
      </c>
      <c r="P11">
        <v>0</v>
      </c>
      <c r="Q11">
        <v>0</v>
      </c>
      <c r="R11">
        <v>0</v>
      </c>
      <c r="S11">
        <v>421250</v>
      </c>
      <c r="T11">
        <v>5000</v>
      </c>
      <c r="U11">
        <v>5000</v>
      </c>
      <c r="V11">
        <v>0</v>
      </c>
      <c r="W11">
        <v>0</v>
      </c>
      <c r="X11">
        <v>10000</v>
      </c>
      <c r="Y11">
        <v>431250</v>
      </c>
      <c r="Z11">
        <v>421250</v>
      </c>
      <c r="AA11">
        <v>343529</v>
      </c>
      <c r="AB11">
        <v>48233</v>
      </c>
      <c r="AC11">
        <v>0</v>
      </c>
      <c r="AD11">
        <v>0</v>
      </c>
      <c r="AE11">
        <v>16429</v>
      </c>
      <c r="AF11">
        <v>0</v>
      </c>
      <c r="AG11">
        <v>0</v>
      </c>
      <c r="AH11">
        <v>29488</v>
      </c>
      <c r="AI11">
        <v>0</v>
      </c>
      <c r="AJ11">
        <v>77721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130000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207721</v>
      </c>
      <c r="BD11">
        <v>223529</v>
      </c>
      <c r="BE11">
        <v>12638</v>
      </c>
      <c r="BF11">
        <v>7793</v>
      </c>
      <c r="BG11">
        <v>5350</v>
      </c>
      <c r="BH11">
        <v>13059</v>
      </c>
      <c r="BI11">
        <v>0</v>
      </c>
    </row>
    <row r="12" spans="1:61" x14ac:dyDescent="0.25">
      <c r="A12" t="s">
        <v>106</v>
      </c>
      <c r="B12" t="s">
        <v>107</v>
      </c>
      <c r="C12" t="s">
        <v>108</v>
      </c>
      <c r="D12" t="s">
        <v>109</v>
      </c>
      <c r="E12" t="s">
        <v>65</v>
      </c>
      <c r="F12" t="s">
        <v>110</v>
      </c>
      <c r="G12">
        <v>30</v>
      </c>
      <c r="H12">
        <v>0</v>
      </c>
      <c r="I12">
        <v>0</v>
      </c>
      <c r="J12">
        <v>0</v>
      </c>
      <c r="M12">
        <v>1353500</v>
      </c>
      <c r="N12">
        <v>133396</v>
      </c>
      <c r="O12">
        <v>0</v>
      </c>
      <c r="P12">
        <v>0</v>
      </c>
      <c r="Q12">
        <v>0</v>
      </c>
      <c r="R12">
        <v>0</v>
      </c>
      <c r="S12">
        <v>1486896</v>
      </c>
      <c r="T12">
        <v>75000</v>
      </c>
      <c r="U12">
        <v>75000</v>
      </c>
      <c r="V12">
        <v>0</v>
      </c>
      <c r="W12">
        <v>0</v>
      </c>
      <c r="X12">
        <v>150000</v>
      </c>
      <c r="Y12">
        <v>1636896</v>
      </c>
      <c r="Z12">
        <v>1486896</v>
      </c>
      <c r="AA12">
        <v>1203791</v>
      </c>
      <c r="AB12">
        <v>170101</v>
      </c>
      <c r="AC12">
        <v>0</v>
      </c>
      <c r="AD12">
        <v>0</v>
      </c>
      <c r="AE12">
        <v>57989</v>
      </c>
      <c r="AF12">
        <v>0</v>
      </c>
      <c r="AG12">
        <v>0</v>
      </c>
      <c r="AH12">
        <v>104083</v>
      </c>
      <c r="AI12">
        <v>8921</v>
      </c>
      <c r="AJ12">
        <v>283105</v>
      </c>
      <c r="AK12">
        <v>18899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300000</v>
      </c>
      <c r="AS12">
        <v>0</v>
      </c>
      <c r="AT12">
        <v>159584</v>
      </c>
      <c r="AU12">
        <v>0</v>
      </c>
      <c r="AV12">
        <v>0</v>
      </c>
      <c r="AW12">
        <v>159584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761588</v>
      </c>
      <c r="BD12">
        <v>875308</v>
      </c>
      <c r="BE12">
        <v>35686</v>
      </c>
      <c r="BF12">
        <v>27508</v>
      </c>
      <c r="BG12">
        <v>18884</v>
      </c>
      <c r="BH12">
        <v>46094</v>
      </c>
      <c r="BI12">
        <v>0</v>
      </c>
    </row>
    <row r="13" spans="1:61" x14ac:dyDescent="0.25">
      <c r="A13" t="s">
        <v>111</v>
      </c>
      <c r="B13" t="s">
        <v>112</v>
      </c>
      <c r="C13" t="s">
        <v>113</v>
      </c>
      <c r="D13" t="s">
        <v>114</v>
      </c>
      <c r="E13" t="s">
        <v>65</v>
      </c>
      <c r="F13" t="s">
        <v>115</v>
      </c>
      <c r="G13">
        <v>26</v>
      </c>
      <c r="H13">
        <v>0</v>
      </c>
      <c r="I13">
        <v>0</v>
      </c>
      <c r="J13">
        <v>0</v>
      </c>
      <c r="M13">
        <v>292067</v>
      </c>
      <c r="N13">
        <v>73017</v>
      </c>
      <c r="O13">
        <v>0</v>
      </c>
      <c r="P13">
        <v>0</v>
      </c>
      <c r="Q13">
        <v>0</v>
      </c>
      <c r="R13">
        <v>0</v>
      </c>
      <c r="S13">
        <v>365084</v>
      </c>
      <c r="T13">
        <v>4333</v>
      </c>
      <c r="U13">
        <v>4333</v>
      </c>
      <c r="V13">
        <v>0</v>
      </c>
      <c r="W13">
        <v>0</v>
      </c>
      <c r="X13">
        <v>8666</v>
      </c>
      <c r="Y13">
        <v>373750</v>
      </c>
      <c r="Z13">
        <v>365084</v>
      </c>
      <c r="AA13">
        <v>297726</v>
      </c>
      <c r="AB13">
        <v>41802</v>
      </c>
      <c r="AC13">
        <v>0</v>
      </c>
      <c r="AD13">
        <v>0</v>
      </c>
      <c r="AE13">
        <v>14238</v>
      </c>
      <c r="AF13">
        <v>0</v>
      </c>
      <c r="AG13">
        <v>0</v>
      </c>
      <c r="AH13">
        <v>25556</v>
      </c>
      <c r="AI13">
        <v>0</v>
      </c>
      <c r="AJ13">
        <v>67358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67358</v>
      </c>
      <c r="BD13">
        <v>306392</v>
      </c>
      <c r="BE13">
        <v>10953</v>
      </c>
      <c r="BF13">
        <v>6754</v>
      </c>
      <c r="BG13">
        <v>4637</v>
      </c>
      <c r="BH13">
        <v>11318</v>
      </c>
      <c r="BI13">
        <v>0</v>
      </c>
    </row>
    <row r="14" spans="1:61" x14ac:dyDescent="0.25">
      <c r="A14" t="s">
        <v>116</v>
      </c>
      <c r="B14" t="s">
        <v>117</v>
      </c>
      <c r="C14" t="s">
        <v>118</v>
      </c>
      <c r="D14" t="s">
        <v>119</v>
      </c>
      <c r="E14" t="s">
        <v>65</v>
      </c>
      <c r="F14" t="s">
        <v>66</v>
      </c>
      <c r="G14">
        <v>26</v>
      </c>
      <c r="H14">
        <v>0</v>
      </c>
      <c r="I14">
        <v>0</v>
      </c>
      <c r="J14">
        <v>0</v>
      </c>
      <c r="M14">
        <v>292067</v>
      </c>
      <c r="N14">
        <v>73017</v>
      </c>
      <c r="O14">
        <v>0</v>
      </c>
      <c r="P14">
        <v>0</v>
      </c>
      <c r="Q14">
        <v>0</v>
      </c>
      <c r="R14">
        <v>0</v>
      </c>
      <c r="S14">
        <v>365084</v>
      </c>
      <c r="T14">
        <v>4333</v>
      </c>
      <c r="U14">
        <v>4333</v>
      </c>
      <c r="V14">
        <v>0</v>
      </c>
      <c r="W14">
        <v>0</v>
      </c>
      <c r="X14">
        <v>8666</v>
      </c>
      <c r="Y14">
        <v>373750</v>
      </c>
      <c r="Z14">
        <v>365084</v>
      </c>
      <c r="AA14">
        <v>297726</v>
      </c>
      <c r="AB14">
        <v>41802</v>
      </c>
      <c r="AC14">
        <v>0</v>
      </c>
      <c r="AD14">
        <v>0</v>
      </c>
      <c r="AE14">
        <v>14238</v>
      </c>
      <c r="AF14">
        <v>0</v>
      </c>
      <c r="AG14">
        <v>0</v>
      </c>
      <c r="AH14">
        <v>25556</v>
      </c>
      <c r="AI14">
        <v>0</v>
      </c>
      <c r="AJ14">
        <v>67358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67358</v>
      </c>
      <c r="BD14">
        <v>306392</v>
      </c>
      <c r="BE14">
        <v>10953</v>
      </c>
      <c r="BF14">
        <v>6754</v>
      </c>
      <c r="BG14">
        <v>4637</v>
      </c>
      <c r="BH14">
        <v>11318</v>
      </c>
      <c r="BI14">
        <v>0</v>
      </c>
    </row>
    <row r="15" spans="1:61" x14ac:dyDescent="0.25">
      <c r="A15" t="s">
        <v>120</v>
      </c>
      <c r="B15" t="s">
        <v>121</v>
      </c>
      <c r="C15" t="s">
        <v>122</v>
      </c>
      <c r="D15" t="s">
        <v>123</v>
      </c>
      <c r="E15" t="s">
        <v>65</v>
      </c>
      <c r="F15" t="s">
        <v>124</v>
      </c>
      <c r="G15">
        <v>30</v>
      </c>
      <c r="H15">
        <v>0</v>
      </c>
      <c r="I15">
        <v>0</v>
      </c>
      <c r="J15">
        <v>0</v>
      </c>
      <c r="M15">
        <v>841622</v>
      </c>
      <c r="N15">
        <v>133396</v>
      </c>
      <c r="O15">
        <v>0</v>
      </c>
      <c r="P15">
        <v>0</v>
      </c>
      <c r="Q15">
        <v>0</v>
      </c>
      <c r="R15">
        <v>0</v>
      </c>
      <c r="S15">
        <v>975018</v>
      </c>
      <c r="T15">
        <v>100000</v>
      </c>
      <c r="U15">
        <v>100000</v>
      </c>
      <c r="V15">
        <v>0</v>
      </c>
      <c r="W15">
        <v>0</v>
      </c>
      <c r="X15">
        <v>200000</v>
      </c>
      <c r="Y15">
        <v>1175018</v>
      </c>
      <c r="Z15">
        <v>975018</v>
      </c>
      <c r="AA15">
        <v>803610</v>
      </c>
      <c r="AB15">
        <v>103157</v>
      </c>
      <c r="AC15">
        <v>0</v>
      </c>
      <c r="AD15">
        <v>0</v>
      </c>
      <c r="AE15">
        <v>0</v>
      </c>
      <c r="AF15">
        <v>68251</v>
      </c>
      <c r="AG15">
        <v>0</v>
      </c>
      <c r="AH15">
        <v>68251</v>
      </c>
      <c r="AI15">
        <v>0</v>
      </c>
      <c r="AJ15">
        <v>171408</v>
      </c>
      <c r="AK15">
        <v>2892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174300</v>
      </c>
      <c r="BD15">
        <v>1000718</v>
      </c>
      <c r="BE15">
        <v>29251</v>
      </c>
      <c r="BF15">
        <v>18038</v>
      </c>
      <c r="BG15">
        <v>12383</v>
      </c>
      <c r="BH15">
        <v>0</v>
      </c>
      <c r="BI15">
        <v>0</v>
      </c>
    </row>
    <row r="16" spans="1:61" x14ac:dyDescent="0.25">
      <c r="A16" t="s">
        <v>125</v>
      </c>
      <c r="B16" t="s">
        <v>126</v>
      </c>
      <c r="C16" t="s">
        <v>127</v>
      </c>
      <c r="D16" t="s">
        <v>64</v>
      </c>
      <c r="E16" t="s">
        <v>65</v>
      </c>
      <c r="F16" t="s">
        <v>66</v>
      </c>
      <c r="G16">
        <v>30</v>
      </c>
      <c r="H16">
        <v>0</v>
      </c>
      <c r="I16">
        <v>0</v>
      </c>
      <c r="J16">
        <v>0</v>
      </c>
      <c r="M16">
        <v>337000</v>
      </c>
      <c r="N16">
        <v>84250</v>
      </c>
      <c r="O16">
        <v>0</v>
      </c>
      <c r="P16">
        <v>0</v>
      </c>
      <c r="Q16">
        <v>0</v>
      </c>
      <c r="R16">
        <v>0</v>
      </c>
      <c r="S16">
        <v>421250</v>
      </c>
      <c r="T16">
        <v>5000</v>
      </c>
      <c r="U16">
        <v>5000</v>
      </c>
      <c r="V16">
        <v>0</v>
      </c>
      <c r="W16">
        <v>0</v>
      </c>
      <c r="X16">
        <v>10000</v>
      </c>
      <c r="Y16">
        <v>431250</v>
      </c>
      <c r="Z16">
        <v>421250</v>
      </c>
      <c r="AA16">
        <v>343529</v>
      </c>
      <c r="AB16">
        <v>48233</v>
      </c>
      <c r="AC16">
        <v>0</v>
      </c>
      <c r="AD16">
        <v>0</v>
      </c>
      <c r="AE16">
        <v>16429</v>
      </c>
      <c r="AF16">
        <v>0</v>
      </c>
      <c r="AG16">
        <v>0</v>
      </c>
      <c r="AH16">
        <v>29488</v>
      </c>
      <c r="AI16">
        <v>0</v>
      </c>
      <c r="AJ16">
        <v>77721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130000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207721</v>
      </c>
      <c r="BD16">
        <v>223529</v>
      </c>
      <c r="BE16">
        <v>12638</v>
      </c>
      <c r="BF16">
        <v>7793</v>
      </c>
      <c r="BG16">
        <v>5350</v>
      </c>
      <c r="BH16">
        <v>13059</v>
      </c>
      <c r="BI16">
        <v>0</v>
      </c>
    </row>
    <row r="17" spans="1:61" x14ac:dyDescent="0.25">
      <c r="A17" t="s">
        <v>128</v>
      </c>
      <c r="B17" t="s">
        <v>129</v>
      </c>
      <c r="C17" t="s">
        <v>130</v>
      </c>
      <c r="D17" t="s">
        <v>131</v>
      </c>
      <c r="E17" t="s">
        <v>65</v>
      </c>
      <c r="F17" t="s">
        <v>66</v>
      </c>
      <c r="G17">
        <v>30</v>
      </c>
      <c r="H17">
        <v>0</v>
      </c>
      <c r="I17">
        <v>0</v>
      </c>
      <c r="J17">
        <v>0</v>
      </c>
      <c r="M17">
        <v>337000</v>
      </c>
      <c r="N17">
        <v>84250</v>
      </c>
      <c r="O17">
        <v>0</v>
      </c>
      <c r="P17">
        <v>0</v>
      </c>
      <c r="Q17">
        <v>0</v>
      </c>
      <c r="R17">
        <v>0</v>
      </c>
      <c r="S17">
        <v>421250</v>
      </c>
      <c r="T17">
        <v>5000</v>
      </c>
      <c r="U17">
        <v>5000</v>
      </c>
      <c r="V17">
        <v>0</v>
      </c>
      <c r="W17">
        <v>0</v>
      </c>
      <c r="X17">
        <v>10000</v>
      </c>
      <c r="Y17">
        <v>431250</v>
      </c>
      <c r="Z17">
        <v>421250</v>
      </c>
      <c r="AA17">
        <v>347194</v>
      </c>
      <c r="AB17">
        <v>44568</v>
      </c>
      <c r="AC17">
        <v>0</v>
      </c>
      <c r="AD17">
        <v>0</v>
      </c>
      <c r="AE17">
        <v>16429</v>
      </c>
      <c r="AF17">
        <v>0</v>
      </c>
      <c r="AG17">
        <v>0</v>
      </c>
      <c r="AH17">
        <v>29488</v>
      </c>
      <c r="AI17">
        <v>0</v>
      </c>
      <c r="AJ17">
        <v>74056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130000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204056</v>
      </c>
      <c r="BD17">
        <v>227194</v>
      </c>
      <c r="BE17">
        <v>12638</v>
      </c>
      <c r="BF17">
        <v>7793</v>
      </c>
      <c r="BG17">
        <v>5350</v>
      </c>
      <c r="BH17">
        <v>13059</v>
      </c>
      <c r="BI17">
        <v>0</v>
      </c>
    </row>
    <row r="18" spans="1:61" x14ac:dyDescent="0.25">
      <c r="A18" t="s">
        <v>132</v>
      </c>
      <c r="B18" t="s">
        <v>133</v>
      </c>
      <c r="C18" t="s">
        <v>134</v>
      </c>
      <c r="D18" t="s">
        <v>135</v>
      </c>
      <c r="E18" t="s">
        <v>65</v>
      </c>
      <c r="F18" t="s">
        <v>136</v>
      </c>
      <c r="G18">
        <v>30</v>
      </c>
      <c r="H18">
        <v>0</v>
      </c>
      <c r="I18">
        <v>0</v>
      </c>
      <c r="J18">
        <v>0</v>
      </c>
      <c r="M18">
        <v>392350</v>
      </c>
      <c r="N18">
        <v>98088</v>
      </c>
      <c r="O18">
        <v>0</v>
      </c>
      <c r="P18">
        <v>0</v>
      </c>
      <c r="Q18">
        <v>0</v>
      </c>
      <c r="R18">
        <v>0</v>
      </c>
      <c r="S18">
        <v>490438</v>
      </c>
      <c r="T18">
        <v>50000</v>
      </c>
      <c r="U18">
        <v>50000</v>
      </c>
      <c r="V18">
        <v>0</v>
      </c>
      <c r="W18">
        <v>0</v>
      </c>
      <c r="X18">
        <v>100000</v>
      </c>
      <c r="Y18">
        <v>590438</v>
      </c>
      <c r="Z18">
        <v>490438</v>
      </c>
      <c r="AA18">
        <v>400001</v>
      </c>
      <c r="AB18">
        <v>56106</v>
      </c>
      <c r="AC18">
        <v>0</v>
      </c>
      <c r="AD18">
        <v>0</v>
      </c>
      <c r="AE18">
        <v>19127</v>
      </c>
      <c r="AF18">
        <v>0</v>
      </c>
      <c r="AG18">
        <v>0</v>
      </c>
      <c r="AH18">
        <v>34331</v>
      </c>
      <c r="AI18">
        <v>0</v>
      </c>
      <c r="AJ18">
        <v>90437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130000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220437</v>
      </c>
      <c r="BD18">
        <v>370001</v>
      </c>
      <c r="BE18">
        <v>14713</v>
      </c>
      <c r="BF18">
        <v>9073</v>
      </c>
      <c r="BG18">
        <v>6229</v>
      </c>
      <c r="BH18">
        <v>15204</v>
      </c>
      <c r="BI18">
        <v>0</v>
      </c>
    </row>
    <row r="19" spans="1:61" x14ac:dyDescent="0.25">
      <c r="A19" t="s">
        <v>137</v>
      </c>
      <c r="B19" t="s">
        <v>138</v>
      </c>
      <c r="C19" t="s">
        <v>139</v>
      </c>
      <c r="D19" t="s">
        <v>140</v>
      </c>
      <c r="E19" t="s">
        <v>65</v>
      </c>
      <c r="F19" t="s">
        <v>141</v>
      </c>
      <c r="G19">
        <v>16</v>
      </c>
      <c r="H19">
        <v>0</v>
      </c>
      <c r="I19">
        <v>0</v>
      </c>
      <c r="J19">
        <v>0</v>
      </c>
      <c r="M19">
        <v>188327</v>
      </c>
      <c r="N19">
        <v>47082</v>
      </c>
      <c r="O19">
        <v>0</v>
      </c>
      <c r="P19">
        <v>0</v>
      </c>
      <c r="Q19">
        <v>0</v>
      </c>
      <c r="R19">
        <v>0</v>
      </c>
      <c r="S19">
        <v>235409</v>
      </c>
      <c r="T19">
        <v>2667</v>
      </c>
      <c r="U19">
        <v>2667</v>
      </c>
      <c r="V19">
        <v>0</v>
      </c>
      <c r="W19">
        <v>0</v>
      </c>
      <c r="X19">
        <v>5334</v>
      </c>
      <c r="Y19">
        <v>240743</v>
      </c>
      <c r="Z19">
        <v>235409</v>
      </c>
      <c r="AA19">
        <v>191999</v>
      </c>
      <c r="AB19">
        <v>26931</v>
      </c>
      <c r="AC19">
        <v>0</v>
      </c>
      <c r="AD19">
        <v>0</v>
      </c>
      <c r="AE19">
        <v>9181</v>
      </c>
      <c r="AF19">
        <v>0</v>
      </c>
      <c r="AG19">
        <v>0</v>
      </c>
      <c r="AH19">
        <v>16479</v>
      </c>
      <c r="AI19">
        <v>0</v>
      </c>
      <c r="AJ19">
        <v>43410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43410</v>
      </c>
      <c r="BD19">
        <v>197333</v>
      </c>
      <c r="BE19">
        <v>7062</v>
      </c>
      <c r="BF19">
        <v>4355</v>
      </c>
      <c r="BG19">
        <v>2990</v>
      </c>
      <c r="BH19">
        <v>7298</v>
      </c>
      <c r="BI19">
        <v>0</v>
      </c>
    </row>
    <row r="20" spans="1:61" x14ac:dyDescent="0.25">
      <c r="A20" t="s">
        <v>142</v>
      </c>
      <c r="B20" t="s">
        <v>143</v>
      </c>
      <c r="C20" t="s">
        <v>144</v>
      </c>
      <c r="D20" t="s">
        <v>145</v>
      </c>
      <c r="E20" t="s">
        <v>65</v>
      </c>
      <c r="F20" t="s">
        <v>115</v>
      </c>
      <c r="G20">
        <v>30</v>
      </c>
      <c r="H20">
        <v>0</v>
      </c>
      <c r="I20">
        <v>0</v>
      </c>
      <c r="J20">
        <v>0</v>
      </c>
      <c r="M20">
        <v>398340</v>
      </c>
      <c r="N20">
        <v>99585</v>
      </c>
      <c r="O20">
        <v>27884</v>
      </c>
      <c r="P20">
        <v>72000</v>
      </c>
      <c r="Q20">
        <v>0</v>
      </c>
      <c r="R20">
        <v>0</v>
      </c>
      <c r="S20">
        <v>597809</v>
      </c>
      <c r="T20">
        <v>20000</v>
      </c>
      <c r="U20">
        <v>20000</v>
      </c>
      <c r="V20">
        <v>17342</v>
      </c>
      <c r="W20">
        <v>0</v>
      </c>
      <c r="X20">
        <v>57342</v>
      </c>
      <c r="Y20">
        <v>655151</v>
      </c>
      <c r="Z20">
        <v>597809</v>
      </c>
      <c r="AA20">
        <v>489127</v>
      </c>
      <c r="AB20">
        <v>63248</v>
      </c>
      <c r="AC20">
        <v>0</v>
      </c>
      <c r="AD20">
        <v>0</v>
      </c>
      <c r="AE20">
        <v>23315</v>
      </c>
      <c r="AF20">
        <v>0</v>
      </c>
      <c r="AG20">
        <v>0</v>
      </c>
      <c r="AH20">
        <v>41847</v>
      </c>
      <c r="AI20">
        <v>3587</v>
      </c>
      <c r="AJ20">
        <v>108682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150000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258682</v>
      </c>
      <c r="BD20">
        <v>396469</v>
      </c>
      <c r="BE20">
        <v>14347</v>
      </c>
      <c r="BF20">
        <v>11059</v>
      </c>
      <c r="BG20">
        <v>7592</v>
      </c>
      <c r="BH20">
        <v>18532</v>
      </c>
      <c r="BI20">
        <v>0</v>
      </c>
    </row>
    <row r="21" spans="1:61" x14ac:dyDescent="0.25">
      <c r="A21" t="s">
        <v>146</v>
      </c>
      <c r="B21" t="s">
        <v>147</v>
      </c>
      <c r="C21" t="s">
        <v>148</v>
      </c>
      <c r="D21" t="s">
        <v>149</v>
      </c>
      <c r="E21" t="s">
        <v>65</v>
      </c>
      <c r="F21" t="s">
        <v>100</v>
      </c>
      <c r="G21">
        <v>30</v>
      </c>
      <c r="H21">
        <v>0</v>
      </c>
      <c r="I21">
        <v>0</v>
      </c>
      <c r="J21">
        <v>0</v>
      </c>
      <c r="M21">
        <v>596780</v>
      </c>
      <c r="N21">
        <v>133396</v>
      </c>
      <c r="O21">
        <v>46416</v>
      </c>
      <c r="P21">
        <v>84000</v>
      </c>
      <c r="Q21">
        <v>0</v>
      </c>
      <c r="R21">
        <v>0</v>
      </c>
      <c r="S21">
        <v>860592</v>
      </c>
      <c r="T21">
        <v>50000</v>
      </c>
      <c r="U21">
        <v>50000</v>
      </c>
      <c r="V21">
        <v>0</v>
      </c>
      <c r="W21">
        <v>0</v>
      </c>
      <c r="X21">
        <v>100000</v>
      </c>
      <c r="Y21">
        <v>960592</v>
      </c>
      <c r="Z21">
        <v>860592</v>
      </c>
      <c r="AA21">
        <v>687176</v>
      </c>
      <c r="AB21">
        <v>96042</v>
      </c>
      <c r="AC21">
        <v>0</v>
      </c>
      <c r="AD21">
        <v>0</v>
      </c>
      <c r="AE21">
        <v>0</v>
      </c>
      <c r="AF21">
        <v>60241</v>
      </c>
      <c r="AG21">
        <v>11969</v>
      </c>
      <c r="AH21">
        <v>72210</v>
      </c>
      <c r="AI21">
        <v>5164</v>
      </c>
      <c r="AJ21">
        <v>173416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200000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373416</v>
      </c>
      <c r="BD21">
        <v>587176</v>
      </c>
      <c r="BE21">
        <v>20654</v>
      </c>
      <c r="BF21">
        <v>15921</v>
      </c>
      <c r="BG21">
        <v>10930</v>
      </c>
      <c r="BH21">
        <v>0</v>
      </c>
      <c r="BI21">
        <v>0</v>
      </c>
    </row>
    <row r="22" spans="1:61" x14ac:dyDescent="0.25">
      <c r="A22" t="s">
        <v>150</v>
      </c>
      <c r="B22" t="s">
        <v>151</v>
      </c>
      <c r="C22" t="s">
        <v>152</v>
      </c>
      <c r="D22" t="s">
        <v>153</v>
      </c>
      <c r="E22" t="s">
        <v>65</v>
      </c>
      <c r="F22" t="s">
        <v>88</v>
      </c>
      <c r="G22">
        <v>30</v>
      </c>
      <c r="H22">
        <v>0</v>
      </c>
      <c r="I22">
        <v>0</v>
      </c>
      <c r="J22">
        <v>0</v>
      </c>
      <c r="M22">
        <v>402207</v>
      </c>
      <c r="N22">
        <v>100552</v>
      </c>
      <c r="O22">
        <v>0</v>
      </c>
      <c r="P22">
        <v>0</v>
      </c>
      <c r="Q22">
        <v>0</v>
      </c>
      <c r="R22">
        <v>0</v>
      </c>
      <c r="S22">
        <v>502759</v>
      </c>
      <c r="T22">
        <v>20000</v>
      </c>
      <c r="U22">
        <v>20000</v>
      </c>
      <c r="V22">
        <v>0</v>
      </c>
      <c r="W22">
        <v>0</v>
      </c>
      <c r="X22">
        <v>40000</v>
      </c>
      <c r="Y22">
        <v>542759</v>
      </c>
      <c r="Z22">
        <v>502759</v>
      </c>
      <c r="AA22">
        <v>410000</v>
      </c>
      <c r="AB22">
        <v>57566</v>
      </c>
      <c r="AC22">
        <v>0</v>
      </c>
      <c r="AD22">
        <v>0</v>
      </c>
      <c r="AE22">
        <v>19607</v>
      </c>
      <c r="AF22">
        <v>0</v>
      </c>
      <c r="AG22">
        <v>0</v>
      </c>
      <c r="AH22">
        <v>35193</v>
      </c>
      <c r="AI22">
        <v>0</v>
      </c>
      <c r="AJ22">
        <v>92759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130000</v>
      </c>
      <c r="AS22">
        <v>0</v>
      </c>
      <c r="AT22">
        <v>87961</v>
      </c>
      <c r="AU22">
        <v>0</v>
      </c>
      <c r="AV22">
        <v>0</v>
      </c>
      <c r="AW22">
        <v>87961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310720</v>
      </c>
      <c r="BD22">
        <v>232039</v>
      </c>
      <c r="BE22">
        <v>15083</v>
      </c>
      <c r="BF22">
        <v>9301</v>
      </c>
      <c r="BG22">
        <v>6385</v>
      </c>
      <c r="BH22">
        <v>15586</v>
      </c>
      <c r="BI22">
        <v>0</v>
      </c>
    </row>
    <row r="23" spans="1:61" x14ac:dyDescent="0.25">
      <c r="A23" t="s">
        <v>154</v>
      </c>
      <c r="B23" t="s">
        <v>155</v>
      </c>
      <c r="C23" t="s">
        <v>156</v>
      </c>
      <c r="D23" t="s">
        <v>157</v>
      </c>
      <c r="E23" t="s">
        <v>65</v>
      </c>
      <c r="F23" t="s">
        <v>158</v>
      </c>
      <c r="G23">
        <v>30</v>
      </c>
      <c r="H23">
        <v>0</v>
      </c>
      <c r="I23">
        <v>0</v>
      </c>
      <c r="J23">
        <v>0</v>
      </c>
      <c r="M23">
        <v>851465</v>
      </c>
      <c r="N23">
        <v>133396</v>
      </c>
      <c r="O23">
        <v>0</v>
      </c>
      <c r="P23">
        <v>0</v>
      </c>
      <c r="Q23">
        <v>0</v>
      </c>
      <c r="R23">
        <v>0</v>
      </c>
      <c r="S23">
        <v>984861</v>
      </c>
      <c r="T23">
        <v>100000</v>
      </c>
      <c r="U23">
        <v>100000</v>
      </c>
      <c r="V23">
        <v>0</v>
      </c>
      <c r="W23">
        <v>0</v>
      </c>
      <c r="X23">
        <v>200000</v>
      </c>
      <c r="Y23">
        <v>1184861</v>
      </c>
      <c r="Z23">
        <v>984861</v>
      </c>
      <c r="AA23">
        <v>803253</v>
      </c>
      <c r="AB23">
        <v>112668</v>
      </c>
      <c r="AC23">
        <v>0</v>
      </c>
      <c r="AD23">
        <v>0</v>
      </c>
      <c r="AE23">
        <v>38409</v>
      </c>
      <c r="AF23">
        <v>0</v>
      </c>
      <c r="AG23">
        <v>0</v>
      </c>
      <c r="AH23">
        <v>68940</v>
      </c>
      <c r="AI23">
        <v>0</v>
      </c>
      <c r="AJ23">
        <v>181608</v>
      </c>
      <c r="AK23">
        <v>2878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100000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284486</v>
      </c>
      <c r="BD23">
        <v>900375</v>
      </c>
      <c r="BE23">
        <v>29546</v>
      </c>
      <c r="BF23">
        <v>18220</v>
      </c>
      <c r="BG23">
        <v>12508</v>
      </c>
      <c r="BH23">
        <v>30531</v>
      </c>
      <c r="BI23">
        <v>0</v>
      </c>
    </row>
    <row r="24" spans="1:61" x14ac:dyDescent="0.25">
      <c r="A24" t="s">
        <v>159</v>
      </c>
      <c r="B24" t="s">
        <v>160</v>
      </c>
      <c r="C24" t="s">
        <v>148</v>
      </c>
      <c r="D24" t="s">
        <v>161</v>
      </c>
      <c r="E24" t="s">
        <v>65</v>
      </c>
      <c r="F24" t="s">
        <v>162</v>
      </c>
      <c r="G24">
        <v>30</v>
      </c>
      <c r="H24">
        <v>0</v>
      </c>
      <c r="I24">
        <v>0</v>
      </c>
      <c r="J24">
        <v>0</v>
      </c>
      <c r="M24">
        <v>575000</v>
      </c>
      <c r="N24">
        <v>133396</v>
      </c>
      <c r="O24">
        <v>35777</v>
      </c>
      <c r="P24">
        <v>126000</v>
      </c>
      <c r="Q24">
        <v>0</v>
      </c>
      <c r="R24">
        <v>0</v>
      </c>
      <c r="S24">
        <v>870173</v>
      </c>
      <c r="T24">
        <v>55000</v>
      </c>
      <c r="U24">
        <v>50000</v>
      </c>
      <c r="V24">
        <v>0</v>
      </c>
      <c r="W24">
        <v>0</v>
      </c>
      <c r="X24">
        <v>105000</v>
      </c>
      <c r="Y24">
        <v>975173</v>
      </c>
      <c r="Z24">
        <v>870173</v>
      </c>
      <c r="AA24">
        <v>703576</v>
      </c>
      <c r="AB24">
        <v>99548</v>
      </c>
      <c r="AC24">
        <v>0</v>
      </c>
      <c r="AD24">
        <v>0</v>
      </c>
      <c r="AE24">
        <v>0</v>
      </c>
      <c r="AF24">
        <v>60912</v>
      </c>
      <c r="AG24">
        <v>916</v>
      </c>
      <c r="AH24">
        <v>61828</v>
      </c>
      <c r="AI24">
        <v>5221</v>
      </c>
      <c r="AJ24">
        <v>166597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200000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366597</v>
      </c>
      <c r="BD24">
        <v>608576</v>
      </c>
      <c r="BE24">
        <v>20884</v>
      </c>
      <c r="BF24">
        <v>16098</v>
      </c>
      <c r="BG24">
        <v>11051</v>
      </c>
      <c r="BH24">
        <v>0</v>
      </c>
      <c r="BI24">
        <v>0</v>
      </c>
    </row>
    <row r="25" spans="1:61" x14ac:dyDescent="0.25">
      <c r="A25" t="s">
        <v>163</v>
      </c>
      <c r="B25" t="s">
        <v>164</v>
      </c>
      <c r="C25" t="s">
        <v>165</v>
      </c>
      <c r="D25" t="s">
        <v>165</v>
      </c>
      <c r="E25" t="s">
        <v>65</v>
      </c>
      <c r="F25" t="s">
        <v>166</v>
      </c>
      <c r="G25">
        <v>19</v>
      </c>
      <c r="H25">
        <v>0</v>
      </c>
      <c r="I25">
        <v>0</v>
      </c>
      <c r="J25">
        <v>0</v>
      </c>
      <c r="M25">
        <v>342605</v>
      </c>
      <c r="N25">
        <v>85651</v>
      </c>
      <c r="O25">
        <v>0</v>
      </c>
      <c r="P25">
        <v>0</v>
      </c>
      <c r="Q25">
        <v>0</v>
      </c>
      <c r="R25">
        <v>0</v>
      </c>
      <c r="S25">
        <v>428256</v>
      </c>
      <c r="T25">
        <v>31667</v>
      </c>
      <c r="U25">
        <v>31667</v>
      </c>
      <c r="V25">
        <v>0</v>
      </c>
      <c r="W25">
        <v>0</v>
      </c>
      <c r="X25">
        <v>63334</v>
      </c>
      <c r="Y25">
        <v>491590</v>
      </c>
      <c r="Z25">
        <v>428256</v>
      </c>
      <c r="AA25">
        <v>349286</v>
      </c>
      <c r="AB25">
        <v>48992</v>
      </c>
      <c r="AC25">
        <v>0</v>
      </c>
      <c r="AD25">
        <v>0</v>
      </c>
      <c r="AE25">
        <v>16702</v>
      </c>
      <c r="AF25">
        <v>0</v>
      </c>
      <c r="AG25">
        <v>0</v>
      </c>
      <c r="AH25">
        <v>29978</v>
      </c>
      <c r="AI25">
        <v>0</v>
      </c>
      <c r="AJ25">
        <v>78970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78970</v>
      </c>
      <c r="BD25">
        <v>412620</v>
      </c>
      <c r="BE25">
        <v>12848</v>
      </c>
      <c r="BF25">
        <v>7923</v>
      </c>
      <c r="BG25">
        <v>5439</v>
      </c>
      <c r="BH25">
        <v>13276</v>
      </c>
      <c r="BI25">
        <v>0</v>
      </c>
    </row>
    <row r="26" spans="1:61" x14ac:dyDescent="0.25">
      <c r="A26" t="s">
        <v>167</v>
      </c>
      <c r="B26" t="s">
        <v>168</v>
      </c>
      <c r="C26" t="s">
        <v>169</v>
      </c>
      <c r="D26" t="s">
        <v>170</v>
      </c>
      <c r="E26" t="s">
        <v>65</v>
      </c>
      <c r="F26" t="s">
        <v>66</v>
      </c>
      <c r="G26">
        <v>15</v>
      </c>
      <c r="H26">
        <v>0</v>
      </c>
      <c r="I26">
        <v>0</v>
      </c>
      <c r="J26">
        <v>0</v>
      </c>
      <c r="M26">
        <v>286134</v>
      </c>
      <c r="N26">
        <v>71534</v>
      </c>
      <c r="O26">
        <v>0</v>
      </c>
      <c r="P26">
        <v>0</v>
      </c>
      <c r="Q26">
        <v>0</v>
      </c>
      <c r="R26">
        <v>0</v>
      </c>
      <c r="S26">
        <v>357668</v>
      </c>
      <c r="T26">
        <v>25000</v>
      </c>
      <c r="U26">
        <v>25000</v>
      </c>
      <c r="V26">
        <v>0</v>
      </c>
      <c r="W26">
        <v>0</v>
      </c>
      <c r="X26">
        <v>50000</v>
      </c>
      <c r="Y26">
        <v>407668</v>
      </c>
      <c r="Z26">
        <v>357668</v>
      </c>
      <c r="AA26">
        <v>254296</v>
      </c>
      <c r="AB26">
        <v>39916</v>
      </c>
      <c r="AC26">
        <v>0</v>
      </c>
      <c r="AD26">
        <v>0</v>
      </c>
      <c r="AE26">
        <v>0</v>
      </c>
      <c r="AF26">
        <v>25037</v>
      </c>
      <c r="AG26">
        <v>38419</v>
      </c>
      <c r="AH26">
        <v>63456</v>
      </c>
      <c r="AI26">
        <v>0</v>
      </c>
      <c r="AJ26">
        <v>103372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103372</v>
      </c>
      <c r="BD26">
        <v>304296</v>
      </c>
      <c r="BE26">
        <v>10730</v>
      </c>
      <c r="BF26">
        <v>6617</v>
      </c>
      <c r="BG26">
        <v>4542</v>
      </c>
      <c r="BH26">
        <v>0</v>
      </c>
      <c r="BI26">
        <v>0</v>
      </c>
    </row>
    <row r="27" spans="1:61" x14ac:dyDescent="0.25">
      <c r="A27" t="s">
        <v>171</v>
      </c>
      <c r="B27" t="s">
        <v>172</v>
      </c>
      <c r="C27" t="s">
        <v>173</v>
      </c>
      <c r="D27" t="s">
        <v>174</v>
      </c>
      <c r="E27" t="s">
        <v>65</v>
      </c>
      <c r="F27" t="s">
        <v>66</v>
      </c>
      <c r="G27">
        <v>30</v>
      </c>
      <c r="H27">
        <v>0</v>
      </c>
      <c r="I27">
        <v>0</v>
      </c>
      <c r="J27">
        <v>0</v>
      </c>
      <c r="M27">
        <v>337000</v>
      </c>
      <c r="N27">
        <v>84250</v>
      </c>
      <c r="O27">
        <v>0</v>
      </c>
      <c r="P27">
        <v>0</v>
      </c>
      <c r="Q27">
        <v>0</v>
      </c>
      <c r="R27">
        <v>0</v>
      </c>
      <c r="S27">
        <v>421250</v>
      </c>
      <c r="T27">
        <v>5000</v>
      </c>
      <c r="U27">
        <v>5000</v>
      </c>
      <c r="V27">
        <v>0</v>
      </c>
      <c r="W27">
        <v>0</v>
      </c>
      <c r="X27">
        <v>10000</v>
      </c>
      <c r="Y27">
        <v>431250</v>
      </c>
      <c r="Z27">
        <v>421250</v>
      </c>
      <c r="AA27">
        <v>341001</v>
      </c>
      <c r="AB27">
        <v>48233</v>
      </c>
      <c r="AC27">
        <v>0</v>
      </c>
      <c r="AD27">
        <v>0</v>
      </c>
      <c r="AE27">
        <v>16429</v>
      </c>
      <c r="AF27">
        <v>0</v>
      </c>
      <c r="AG27">
        <v>0</v>
      </c>
      <c r="AH27">
        <v>29488</v>
      </c>
      <c r="AI27">
        <v>2528</v>
      </c>
      <c r="AJ27">
        <v>80249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80249</v>
      </c>
      <c r="BD27">
        <v>351001</v>
      </c>
      <c r="BE27">
        <v>10110</v>
      </c>
      <c r="BF27">
        <v>7793</v>
      </c>
      <c r="BG27">
        <v>5350</v>
      </c>
      <c r="BH27">
        <v>13059</v>
      </c>
      <c r="BI27">
        <v>0</v>
      </c>
    </row>
    <row r="28" spans="1:61" x14ac:dyDescent="0.25">
      <c r="A28" t="s">
        <v>175</v>
      </c>
      <c r="B28" t="s">
        <v>176</v>
      </c>
      <c r="C28" t="s">
        <v>177</v>
      </c>
      <c r="D28" t="s">
        <v>70</v>
      </c>
      <c r="E28" t="s">
        <v>65</v>
      </c>
      <c r="F28" t="s">
        <v>178</v>
      </c>
      <c r="G28">
        <v>30</v>
      </c>
      <c r="H28">
        <v>0</v>
      </c>
      <c r="I28">
        <v>0</v>
      </c>
      <c r="J28">
        <v>0</v>
      </c>
      <c r="M28">
        <v>1493125</v>
      </c>
      <c r="N28">
        <v>133396</v>
      </c>
      <c r="O28">
        <v>0</v>
      </c>
      <c r="P28">
        <v>0</v>
      </c>
      <c r="Q28">
        <v>0</v>
      </c>
      <c r="R28">
        <v>0</v>
      </c>
      <c r="S28">
        <v>1626521</v>
      </c>
      <c r="T28">
        <v>100000</v>
      </c>
      <c r="U28">
        <v>100000</v>
      </c>
      <c r="V28">
        <v>0</v>
      </c>
      <c r="W28">
        <v>500000</v>
      </c>
      <c r="X28">
        <v>700000</v>
      </c>
      <c r="Y28">
        <v>2326521</v>
      </c>
      <c r="Z28">
        <v>1626521</v>
      </c>
      <c r="AA28">
        <v>1322113</v>
      </c>
      <c r="AB28">
        <v>186237</v>
      </c>
      <c r="AC28">
        <v>0</v>
      </c>
      <c r="AD28">
        <v>0</v>
      </c>
      <c r="AE28">
        <v>0</v>
      </c>
      <c r="AF28">
        <v>113856</v>
      </c>
      <c r="AG28">
        <v>4315</v>
      </c>
      <c r="AH28">
        <v>118171</v>
      </c>
      <c r="AI28">
        <v>0</v>
      </c>
      <c r="AJ28">
        <v>304408</v>
      </c>
      <c r="AK28">
        <v>23632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328040</v>
      </c>
      <c r="BD28">
        <v>1998481</v>
      </c>
      <c r="BE28">
        <v>48796</v>
      </c>
      <c r="BF28">
        <v>30091</v>
      </c>
      <c r="BG28">
        <v>20657</v>
      </c>
      <c r="BH28">
        <v>0</v>
      </c>
      <c r="BI28">
        <v>0</v>
      </c>
    </row>
    <row r="29" spans="1:61" x14ac:dyDescent="0.25">
      <c r="A29" t="s">
        <v>179</v>
      </c>
      <c r="B29" t="s">
        <v>180</v>
      </c>
      <c r="C29" t="s">
        <v>181</v>
      </c>
      <c r="D29" t="s">
        <v>182</v>
      </c>
      <c r="E29" t="s">
        <v>65</v>
      </c>
      <c r="F29" t="s">
        <v>183</v>
      </c>
      <c r="G29">
        <v>30</v>
      </c>
      <c r="H29">
        <v>0</v>
      </c>
      <c r="I29">
        <v>0</v>
      </c>
      <c r="J29">
        <v>0</v>
      </c>
      <c r="M29">
        <v>1329982</v>
      </c>
      <c r="N29">
        <v>133396</v>
      </c>
      <c r="O29">
        <v>0</v>
      </c>
      <c r="P29">
        <v>144000</v>
      </c>
      <c r="Q29">
        <v>0</v>
      </c>
      <c r="R29">
        <v>0</v>
      </c>
      <c r="S29">
        <v>1607378</v>
      </c>
      <c r="T29">
        <v>100000</v>
      </c>
      <c r="U29">
        <v>100000</v>
      </c>
      <c r="V29">
        <v>0</v>
      </c>
      <c r="W29">
        <v>300000</v>
      </c>
      <c r="X29">
        <v>500000</v>
      </c>
      <c r="Y29">
        <v>2107378</v>
      </c>
      <c r="Z29">
        <v>1607378</v>
      </c>
      <c r="AA29">
        <v>1276035</v>
      </c>
      <c r="AB29">
        <v>181152</v>
      </c>
      <c r="AC29">
        <v>0</v>
      </c>
      <c r="AD29">
        <v>0</v>
      </c>
      <c r="AE29">
        <v>0</v>
      </c>
      <c r="AF29">
        <v>112516</v>
      </c>
      <c r="AG29">
        <v>28031</v>
      </c>
      <c r="AH29">
        <v>140547</v>
      </c>
      <c r="AI29">
        <v>9644</v>
      </c>
      <c r="AJ29">
        <v>331343</v>
      </c>
      <c r="AK29">
        <v>21789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400000</v>
      </c>
      <c r="AS29">
        <v>0</v>
      </c>
      <c r="AT29">
        <v>144362</v>
      </c>
      <c r="AU29">
        <v>0</v>
      </c>
      <c r="AV29">
        <v>0</v>
      </c>
      <c r="AW29">
        <v>144362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897494</v>
      </c>
      <c r="BD29">
        <v>1209884</v>
      </c>
      <c r="BE29">
        <v>38577</v>
      </c>
      <c r="BF29">
        <v>29736</v>
      </c>
      <c r="BG29">
        <v>20414</v>
      </c>
      <c r="BH29">
        <v>0</v>
      </c>
      <c r="BI29">
        <v>0</v>
      </c>
    </row>
    <row r="30" spans="1:61" x14ac:dyDescent="0.25">
      <c r="A30" t="s">
        <v>184</v>
      </c>
      <c r="B30" t="s">
        <v>185</v>
      </c>
      <c r="C30" t="s">
        <v>186</v>
      </c>
      <c r="D30" t="s">
        <v>187</v>
      </c>
      <c r="E30" t="s">
        <v>65</v>
      </c>
      <c r="F30" t="s">
        <v>188</v>
      </c>
      <c r="G30">
        <v>30</v>
      </c>
      <c r="H30">
        <v>0</v>
      </c>
      <c r="I30">
        <v>0</v>
      </c>
      <c r="J30">
        <v>0</v>
      </c>
      <c r="M30">
        <v>2701453</v>
      </c>
      <c r="N30">
        <v>133396</v>
      </c>
      <c r="O30">
        <v>0</v>
      </c>
      <c r="P30">
        <v>0</v>
      </c>
      <c r="Q30">
        <v>0</v>
      </c>
      <c r="R30">
        <v>0</v>
      </c>
      <c r="S30">
        <v>2834849</v>
      </c>
      <c r="T30">
        <v>100000</v>
      </c>
      <c r="U30">
        <v>100000</v>
      </c>
      <c r="V30">
        <v>0</v>
      </c>
      <c r="W30">
        <v>0</v>
      </c>
      <c r="X30">
        <v>200000</v>
      </c>
      <c r="Y30">
        <v>3034849</v>
      </c>
      <c r="Z30">
        <v>2528926</v>
      </c>
      <c r="AA30">
        <v>2387482</v>
      </c>
      <c r="AB30">
        <v>270342</v>
      </c>
      <c r="AC30">
        <v>0</v>
      </c>
      <c r="AD30">
        <v>0</v>
      </c>
      <c r="AE30">
        <v>0</v>
      </c>
      <c r="AF30">
        <v>177025</v>
      </c>
      <c r="AG30">
        <v>0</v>
      </c>
      <c r="AH30">
        <v>177025</v>
      </c>
      <c r="AI30">
        <v>0</v>
      </c>
      <c r="AJ30">
        <v>447367</v>
      </c>
      <c r="AK30">
        <v>96741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284829</v>
      </c>
      <c r="AU30">
        <v>0</v>
      </c>
      <c r="AV30">
        <v>0</v>
      </c>
      <c r="AW30">
        <v>284829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828937</v>
      </c>
      <c r="BD30">
        <v>2205912</v>
      </c>
      <c r="BE30">
        <v>85045</v>
      </c>
      <c r="BF30">
        <v>46785</v>
      </c>
      <c r="BG30">
        <v>32117</v>
      </c>
      <c r="BH30">
        <v>0</v>
      </c>
      <c r="BI30">
        <v>0</v>
      </c>
    </row>
    <row r="31" spans="1:61" x14ac:dyDescent="0.25">
      <c r="A31" t="s">
        <v>189</v>
      </c>
      <c r="B31" t="s">
        <v>190</v>
      </c>
      <c r="C31" t="s">
        <v>191</v>
      </c>
      <c r="D31" t="s">
        <v>192</v>
      </c>
      <c r="E31" t="s">
        <v>65</v>
      </c>
      <c r="F31" t="s">
        <v>66</v>
      </c>
      <c r="G31">
        <v>17</v>
      </c>
      <c r="H31">
        <v>0</v>
      </c>
      <c r="I31">
        <v>0</v>
      </c>
      <c r="J31">
        <v>0</v>
      </c>
      <c r="M31">
        <v>190967</v>
      </c>
      <c r="N31">
        <v>47742</v>
      </c>
      <c r="O31">
        <v>0</v>
      </c>
      <c r="P31">
        <v>0</v>
      </c>
      <c r="Q31">
        <v>0</v>
      </c>
      <c r="R31">
        <v>0</v>
      </c>
      <c r="S31">
        <v>238709</v>
      </c>
      <c r="T31">
        <v>2833</v>
      </c>
      <c r="U31">
        <v>2833</v>
      </c>
      <c r="V31">
        <v>0</v>
      </c>
      <c r="W31">
        <v>0</v>
      </c>
      <c r="X31">
        <v>5666</v>
      </c>
      <c r="Y31">
        <v>244375</v>
      </c>
      <c r="Z31">
        <v>238709</v>
      </c>
      <c r="AA31">
        <v>196744</v>
      </c>
      <c r="AB31">
        <v>25255</v>
      </c>
      <c r="AC31">
        <v>0</v>
      </c>
      <c r="AD31">
        <v>0</v>
      </c>
      <c r="AE31">
        <v>9310</v>
      </c>
      <c r="AF31">
        <v>0</v>
      </c>
      <c r="AG31">
        <v>0</v>
      </c>
      <c r="AH31">
        <v>16710</v>
      </c>
      <c r="AI31">
        <v>0</v>
      </c>
      <c r="AJ31">
        <v>41965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41965</v>
      </c>
      <c r="BD31">
        <v>202410</v>
      </c>
      <c r="BE31">
        <v>7161</v>
      </c>
      <c r="BF31">
        <v>4416</v>
      </c>
      <c r="BG31">
        <v>3032</v>
      </c>
      <c r="BH31">
        <v>7400</v>
      </c>
      <c r="BI31">
        <v>0</v>
      </c>
    </row>
    <row r="32" spans="1:61" x14ac:dyDescent="0.25">
      <c r="A32" t="s">
        <v>193</v>
      </c>
      <c r="B32" t="s">
        <v>194</v>
      </c>
      <c r="C32" t="s">
        <v>195</v>
      </c>
      <c r="D32" t="s">
        <v>196</v>
      </c>
      <c r="E32" t="s">
        <v>65</v>
      </c>
      <c r="F32" t="s">
        <v>197</v>
      </c>
      <c r="G32">
        <v>30</v>
      </c>
      <c r="H32">
        <v>0</v>
      </c>
      <c r="I32">
        <v>0</v>
      </c>
      <c r="J32">
        <v>0</v>
      </c>
      <c r="M32">
        <v>1242746</v>
      </c>
      <c r="N32">
        <v>133396</v>
      </c>
      <c r="O32">
        <v>0</v>
      </c>
      <c r="P32">
        <v>0</v>
      </c>
      <c r="Q32">
        <v>0</v>
      </c>
      <c r="R32">
        <v>0</v>
      </c>
      <c r="S32">
        <v>1376142</v>
      </c>
      <c r="T32">
        <v>100000</v>
      </c>
      <c r="U32">
        <v>100000</v>
      </c>
      <c r="V32">
        <v>0</v>
      </c>
      <c r="W32">
        <v>0</v>
      </c>
      <c r="X32">
        <v>200000</v>
      </c>
      <c r="Y32">
        <v>1576142</v>
      </c>
      <c r="Z32">
        <v>1376142</v>
      </c>
      <c r="AA32">
        <v>1116464</v>
      </c>
      <c r="AB32">
        <v>155091</v>
      </c>
      <c r="AC32">
        <v>0</v>
      </c>
      <c r="AD32">
        <v>0</v>
      </c>
      <c r="AE32">
        <v>0</v>
      </c>
      <c r="AF32">
        <v>96330</v>
      </c>
      <c r="AG32">
        <v>0</v>
      </c>
      <c r="AH32">
        <v>96330</v>
      </c>
      <c r="AI32">
        <v>8257</v>
      </c>
      <c r="AJ32">
        <v>259678</v>
      </c>
      <c r="AK32">
        <v>15406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275084</v>
      </c>
      <c r="BD32">
        <v>1301058</v>
      </c>
      <c r="BE32">
        <v>33027</v>
      </c>
      <c r="BF32">
        <v>25459</v>
      </c>
      <c r="BG32">
        <v>17477</v>
      </c>
      <c r="BH32">
        <v>0</v>
      </c>
      <c r="BI32">
        <v>0</v>
      </c>
    </row>
    <row r="33" spans="1:61" x14ac:dyDescent="0.25">
      <c r="A33" t="s">
        <v>198</v>
      </c>
      <c r="B33" t="s">
        <v>199</v>
      </c>
      <c r="C33" t="s">
        <v>200</v>
      </c>
      <c r="D33" t="s">
        <v>139</v>
      </c>
      <c r="E33" t="s">
        <v>65</v>
      </c>
      <c r="F33" t="s">
        <v>74</v>
      </c>
      <c r="G33">
        <v>16</v>
      </c>
      <c r="H33">
        <v>0</v>
      </c>
      <c r="I33">
        <v>0</v>
      </c>
      <c r="J33">
        <v>0</v>
      </c>
      <c r="M33">
        <v>186362</v>
      </c>
      <c r="N33">
        <v>46591</v>
      </c>
      <c r="O33">
        <v>0</v>
      </c>
      <c r="P33">
        <v>0</v>
      </c>
      <c r="Q33">
        <v>0</v>
      </c>
      <c r="R33">
        <v>0</v>
      </c>
      <c r="S33">
        <v>232953</v>
      </c>
      <c r="T33">
        <v>10667</v>
      </c>
      <c r="U33">
        <v>10667</v>
      </c>
      <c r="V33">
        <v>0</v>
      </c>
      <c r="W33">
        <v>0</v>
      </c>
      <c r="X33">
        <v>21334</v>
      </c>
      <c r="Y33">
        <v>254287</v>
      </c>
      <c r="Z33">
        <v>232953</v>
      </c>
      <c r="AA33">
        <v>192000</v>
      </c>
      <c r="AB33">
        <v>24646</v>
      </c>
      <c r="AC33">
        <v>0</v>
      </c>
      <c r="AD33">
        <v>0</v>
      </c>
      <c r="AE33">
        <v>9085</v>
      </c>
      <c r="AF33">
        <v>0</v>
      </c>
      <c r="AG33">
        <v>0</v>
      </c>
      <c r="AH33">
        <v>16307</v>
      </c>
      <c r="AI33">
        <v>0</v>
      </c>
      <c r="AJ33">
        <v>40953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40953</v>
      </c>
      <c r="BD33">
        <v>213334</v>
      </c>
      <c r="BE33">
        <v>6989</v>
      </c>
      <c r="BF33">
        <v>4310</v>
      </c>
      <c r="BG33">
        <v>2959</v>
      </c>
      <c r="BH33">
        <v>7222</v>
      </c>
      <c r="BI33">
        <v>0</v>
      </c>
    </row>
    <row r="34" spans="1:61" x14ac:dyDescent="0.25">
      <c r="A34" t="s">
        <v>201</v>
      </c>
      <c r="B34" t="s">
        <v>202</v>
      </c>
      <c r="C34" t="s">
        <v>187</v>
      </c>
      <c r="D34" t="s">
        <v>203</v>
      </c>
      <c r="E34" t="s">
        <v>65</v>
      </c>
      <c r="F34" t="s">
        <v>100</v>
      </c>
      <c r="G34">
        <v>30</v>
      </c>
      <c r="H34">
        <v>0</v>
      </c>
      <c r="I34">
        <v>0</v>
      </c>
      <c r="J34">
        <v>0</v>
      </c>
      <c r="M34">
        <v>337000</v>
      </c>
      <c r="N34">
        <v>84250</v>
      </c>
      <c r="O34">
        <v>0</v>
      </c>
      <c r="P34">
        <v>0</v>
      </c>
      <c r="Q34">
        <v>0</v>
      </c>
      <c r="R34">
        <v>0</v>
      </c>
      <c r="S34">
        <v>421250</v>
      </c>
      <c r="T34">
        <v>5000</v>
      </c>
      <c r="U34">
        <v>5000</v>
      </c>
      <c r="V34">
        <v>0</v>
      </c>
      <c r="W34">
        <v>0</v>
      </c>
      <c r="X34">
        <v>10000</v>
      </c>
      <c r="Y34">
        <v>431250</v>
      </c>
      <c r="Z34">
        <v>421250</v>
      </c>
      <c r="AA34">
        <v>343571</v>
      </c>
      <c r="AB34">
        <v>48191</v>
      </c>
      <c r="AC34">
        <v>0</v>
      </c>
      <c r="AD34">
        <v>0</v>
      </c>
      <c r="AE34">
        <v>16429</v>
      </c>
      <c r="AF34">
        <v>0</v>
      </c>
      <c r="AG34">
        <v>0</v>
      </c>
      <c r="AH34">
        <v>29488</v>
      </c>
      <c r="AI34">
        <v>0</v>
      </c>
      <c r="AJ34">
        <v>77679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130000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207679</v>
      </c>
      <c r="BD34">
        <v>223571</v>
      </c>
      <c r="BE34">
        <v>12638</v>
      </c>
      <c r="BF34">
        <v>7793</v>
      </c>
      <c r="BG34">
        <v>5350</v>
      </c>
      <c r="BH34">
        <v>13059</v>
      </c>
      <c r="BI34">
        <v>0</v>
      </c>
    </row>
    <row r="35" spans="1:61" x14ac:dyDescent="0.25">
      <c r="A35" t="s">
        <v>204</v>
      </c>
      <c r="B35" t="s">
        <v>205</v>
      </c>
      <c r="C35" t="s">
        <v>206</v>
      </c>
      <c r="D35" t="s">
        <v>207</v>
      </c>
      <c r="E35" t="s">
        <v>65</v>
      </c>
      <c r="F35" t="s">
        <v>115</v>
      </c>
      <c r="G35">
        <v>30</v>
      </c>
      <c r="H35">
        <v>0</v>
      </c>
      <c r="I35">
        <v>0</v>
      </c>
      <c r="J35">
        <v>0</v>
      </c>
      <c r="M35">
        <v>337000</v>
      </c>
      <c r="N35">
        <v>84250</v>
      </c>
      <c r="O35">
        <v>0</v>
      </c>
      <c r="P35">
        <v>0</v>
      </c>
      <c r="Q35">
        <v>0</v>
      </c>
      <c r="R35">
        <v>0</v>
      </c>
      <c r="S35">
        <v>421250</v>
      </c>
      <c r="T35">
        <v>5000</v>
      </c>
      <c r="U35">
        <v>5000</v>
      </c>
      <c r="V35">
        <v>0</v>
      </c>
      <c r="W35">
        <v>0</v>
      </c>
      <c r="X35">
        <v>10000</v>
      </c>
      <c r="Y35">
        <v>431250</v>
      </c>
      <c r="Z35">
        <v>421250</v>
      </c>
      <c r="AA35">
        <v>343529</v>
      </c>
      <c r="AB35">
        <v>48233</v>
      </c>
      <c r="AC35">
        <v>0</v>
      </c>
      <c r="AD35">
        <v>0</v>
      </c>
      <c r="AE35">
        <v>16429</v>
      </c>
      <c r="AF35">
        <v>0</v>
      </c>
      <c r="AG35">
        <v>0</v>
      </c>
      <c r="AH35">
        <v>29488</v>
      </c>
      <c r="AI35">
        <v>0</v>
      </c>
      <c r="AJ35">
        <v>77721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130000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207721</v>
      </c>
      <c r="BD35">
        <v>223529</v>
      </c>
      <c r="BE35">
        <v>12638</v>
      </c>
      <c r="BF35">
        <v>7793</v>
      </c>
      <c r="BG35">
        <v>5350</v>
      </c>
      <c r="BH35">
        <v>13059</v>
      </c>
      <c r="BI35">
        <v>0</v>
      </c>
    </row>
    <row r="36" spans="1:61" x14ac:dyDescent="0.25">
      <c r="A36" t="s">
        <v>208</v>
      </c>
      <c r="B36" t="s">
        <v>209</v>
      </c>
      <c r="C36" t="s">
        <v>210</v>
      </c>
      <c r="D36" t="s">
        <v>196</v>
      </c>
      <c r="E36" t="s">
        <v>65</v>
      </c>
      <c r="F36" t="s">
        <v>211</v>
      </c>
      <c r="G36">
        <v>30</v>
      </c>
      <c r="H36">
        <v>0</v>
      </c>
      <c r="I36">
        <v>0</v>
      </c>
      <c r="J36">
        <v>0</v>
      </c>
      <c r="M36">
        <v>479746</v>
      </c>
      <c r="N36">
        <v>119937</v>
      </c>
      <c r="O36">
        <v>33582</v>
      </c>
      <c r="P36">
        <v>72000</v>
      </c>
      <c r="Q36">
        <v>0</v>
      </c>
      <c r="R36">
        <v>0</v>
      </c>
      <c r="S36">
        <v>705265</v>
      </c>
      <c r="T36">
        <v>5000</v>
      </c>
      <c r="U36">
        <v>5000</v>
      </c>
      <c r="V36">
        <v>0</v>
      </c>
      <c r="W36">
        <v>0</v>
      </c>
      <c r="X36">
        <v>10000</v>
      </c>
      <c r="Y36">
        <v>715265</v>
      </c>
      <c r="Z36">
        <v>705265</v>
      </c>
      <c r="AA36">
        <v>576271</v>
      </c>
      <c r="AB36">
        <v>75393</v>
      </c>
      <c r="AC36">
        <v>0</v>
      </c>
      <c r="AD36">
        <v>0</v>
      </c>
      <c r="AE36">
        <v>27506</v>
      </c>
      <c r="AF36">
        <v>0</v>
      </c>
      <c r="AG36">
        <v>0</v>
      </c>
      <c r="AH36">
        <v>49369</v>
      </c>
      <c r="AI36">
        <v>4232</v>
      </c>
      <c r="AJ36">
        <v>128994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200000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328994</v>
      </c>
      <c r="BD36">
        <v>386271</v>
      </c>
      <c r="BE36">
        <v>16926</v>
      </c>
      <c r="BF36">
        <v>13047</v>
      </c>
      <c r="BG36">
        <v>8957</v>
      </c>
      <c r="BH36">
        <v>21863</v>
      </c>
      <c r="BI36">
        <v>0</v>
      </c>
    </row>
    <row r="37" spans="1:61" x14ac:dyDescent="0.25">
      <c r="A37" t="s">
        <v>212</v>
      </c>
      <c r="B37" t="s">
        <v>213</v>
      </c>
      <c r="C37" t="s">
        <v>134</v>
      </c>
      <c r="D37" t="s">
        <v>92</v>
      </c>
      <c r="E37" t="s">
        <v>65</v>
      </c>
      <c r="F37" t="s">
        <v>214</v>
      </c>
      <c r="G37">
        <v>30</v>
      </c>
      <c r="H37">
        <v>0</v>
      </c>
      <c r="I37">
        <v>0</v>
      </c>
      <c r="J37">
        <v>0</v>
      </c>
      <c r="M37">
        <v>1490492</v>
      </c>
      <c r="N37">
        <v>133396</v>
      </c>
      <c r="O37">
        <v>0</v>
      </c>
      <c r="P37">
        <v>60000</v>
      </c>
      <c r="Q37">
        <v>0</v>
      </c>
      <c r="R37">
        <v>0</v>
      </c>
      <c r="S37">
        <v>1683888</v>
      </c>
      <c r="T37">
        <v>100000</v>
      </c>
      <c r="U37">
        <v>100000</v>
      </c>
      <c r="V37">
        <v>0</v>
      </c>
      <c r="W37">
        <v>450000</v>
      </c>
      <c r="X37">
        <v>650000</v>
      </c>
      <c r="Y37">
        <v>2333888</v>
      </c>
      <c r="Z37">
        <v>1683888</v>
      </c>
      <c r="AA37">
        <v>1373379</v>
      </c>
      <c r="AB37">
        <v>192637</v>
      </c>
      <c r="AC37">
        <v>0</v>
      </c>
      <c r="AD37">
        <v>0</v>
      </c>
      <c r="AE37">
        <v>65671</v>
      </c>
      <c r="AF37">
        <v>0</v>
      </c>
      <c r="AG37">
        <v>0</v>
      </c>
      <c r="AH37">
        <v>117872</v>
      </c>
      <c r="AI37">
        <v>0</v>
      </c>
      <c r="AJ37">
        <v>310509</v>
      </c>
      <c r="AK37">
        <v>25683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200000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536192</v>
      </c>
      <c r="BD37">
        <v>1797696</v>
      </c>
      <c r="BE37">
        <v>50517</v>
      </c>
      <c r="BF37">
        <v>31152</v>
      </c>
      <c r="BG37">
        <v>21385</v>
      </c>
      <c r="BH37">
        <v>52201</v>
      </c>
      <c r="BI37">
        <v>0</v>
      </c>
    </row>
    <row r="38" spans="1:61" x14ac:dyDescent="0.25">
      <c r="A38" t="s">
        <v>215</v>
      </c>
      <c r="B38" t="s">
        <v>216</v>
      </c>
      <c r="C38" t="s">
        <v>217</v>
      </c>
      <c r="D38" t="s">
        <v>218</v>
      </c>
      <c r="E38" t="s">
        <v>65</v>
      </c>
      <c r="F38" t="s">
        <v>158</v>
      </c>
      <c r="G38">
        <v>30</v>
      </c>
      <c r="H38">
        <v>0</v>
      </c>
      <c r="I38">
        <v>0</v>
      </c>
      <c r="J38">
        <v>0</v>
      </c>
      <c r="M38">
        <v>1209355</v>
      </c>
      <c r="N38">
        <v>133396</v>
      </c>
      <c r="O38">
        <v>0</v>
      </c>
      <c r="P38">
        <v>0</v>
      </c>
      <c r="Q38">
        <v>0</v>
      </c>
      <c r="R38">
        <v>0</v>
      </c>
      <c r="S38">
        <v>1342751</v>
      </c>
      <c r="T38">
        <v>75000</v>
      </c>
      <c r="U38">
        <v>75000</v>
      </c>
      <c r="V38">
        <v>0</v>
      </c>
      <c r="W38">
        <v>200000</v>
      </c>
      <c r="X38">
        <v>350000</v>
      </c>
      <c r="Y38">
        <v>1692751</v>
      </c>
      <c r="Z38">
        <v>1342751</v>
      </c>
      <c r="AA38">
        <v>1087090</v>
      </c>
      <c r="AB38">
        <v>153611</v>
      </c>
      <c r="AC38">
        <v>0</v>
      </c>
      <c r="AD38">
        <v>0</v>
      </c>
      <c r="AE38">
        <v>52368</v>
      </c>
      <c r="AF38">
        <v>0</v>
      </c>
      <c r="AG38">
        <v>0</v>
      </c>
      <c r="AH38">
        <v>93993</v>
      </c>
      <c r="AI38">
        <v>8057</v>
      </c>
      <c r="AJ38">
        <v>255661</v>
      </c>
      <c r="AK38">
        <v>14231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269892</v>
      </c>
      <c r="BD38">
        <v>1422859</v>
      </c>
      <c r="BE38">
        <v>32226</v>
      </c>
      <c r="BF38">
        <v>24841</v>
      </c>
      <c r="BG38">
        <v>17053</v>
      </c>
      <c r="BH38">
        <v>41625</v>
      </c>
      <c r="BI38">
        <v>0</v>
      </c>
    </row>
    <row r="39" spans="1:61" x14ac:dyDescent="0.25">
      <c r="A39" t="s">
        <v>219</v>
      </c>
      <c r="B39" t="s">
        <v>220</v>
      </c>
      <c r="C39" t="s">
        <v>221</v>
      </c>
      <c r="D39" t="s">
        <v>222</v>
      </c>
      <c r="E39" t="s">
        <v>65</v>
      </c>
      <c r="F39" t="s">
        <v>66</v>
      </c>
      <c r="G39">
        <v>30</v>
      </c>
      <c r="H39">
        <v>0</v>
      </c>
      <c r="I39">
        <v>0</v>
      </c>
      <c r="J39">
        <v>0</v>
      </c>
      <c r="M39">
        <v>337000</v>
      </c>
      <c r="N39">
        <v>84250</v>
      </c>
      <c r="O39">
        <v>0</v>
      </c>
      <c r="P39">
        <v>0</v>
      </c>
      <c r="Q39">
        <v>0</v>
      </c>
      <c r="R39">
        <v>0</v>
      </c>
      <c r="S39">
        <v>421250</v>
      </c>
      <c r="T39">
        <v>5000</v>
      </c>
      <c r="U39">
        <v>5000</v>
      </c>
      <c r="V39">
        <v>0</v>
      </c>
      <c r="W39">
        <v>0</v>
      </c>
      <c r="X39">
        <v>10000</v>
      </c>
      <c r="Y39">
        <v>431250</v>
      </c>
      <c r="Z39">
        <v>421250</v>
      </c>
      <c r="AA39">
        <v>343529</v>
      </c>
      <c r="AB39">
        <v>48233</v>
      </c>
      <c r="AC39">
        <v>0</v>
      </c>
      <c r="AD39">
        <v>0</v>
      </c>
      <c r="AE39">
        <v>16429</v>
      </c>
      <c r="AF39">
        <v>0</v>
      </c>
      <c r="AG39">
        <v>0</v>
      </c>
      <c r="AH39">
        <v>29488</v>
      </c>
      <c r="AI39">
        <v>0</v>
      </c>
      <c r="AJ39">
        <v>77721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130000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207721</v>
      </c>
      <c r="BD39">
        <v>223529</v>
      </c>
      <c r="BE39">
        <v>12638</v>
      </c>
      <c r="BF39">
        <v>7793</v>
      </c>
      <c r="BG39">
        <v>5350</v>
      </c>
      <c r="BH39">
        <v>13059</v>
      </c>
      <c r="BI39">
        <v>0</v>
      </c>
    </row>
    <row r="40" spans="1:61" x14ac:dyDescent="0.25">
      <c r="A40" t="s">
        <v>223</v>
      </c>
      <c r="B40" t="s">
        <v>224</v>
      </c>
      <c r="C40" t="s">
        <v>225</v>
      </c>
      <c r="D40" t="s">
        <v>226</v>
      </c>
      <c r="E40" t="s">
        <v>65</v>
      </c>
      <c r="F40" t="s">
        <v>74</v>
      </c>
      <c r="G40">
        <v>30</v>
      </c>
      <c r="H40">
        <v>0</v>
      </c>
      <c r="I40">
        <v>0</v>
      </c>
      <c r="J40">
        <v>0</v>
      </c>
      <c r="M40">
        <v>337000</v>
      </c>
      <c r="N40">
        <v>84250</v>
      </c>
      <c r="O40">
        <v>0</v>
      </c>
      <c r="P40">
        <v>0</v>
      </c>
      <c r="Q40">
        <v>0</v>
      </c>
      <c r="R40">
        <v>0</v>
      </c>
      <c r="S40">
        <v>421250</v>
      </c>
      <c r="T40">
        <v>5000</v>
      </c>
      <c r="U40">
        <v>5000</v>
      </c>
      <c r="V40">
        <v>0</v>
      </c>
      <c r="W40">
        <v>0</v>
      </c>
      <c r="X40">
        <v>10000</v>
      </c>
      <c r="Y40">
        <v>431250</v>
      </c>
      <c r="Z40">
        <v>421250</v>
      </c>
      <c r="AA40">
        <v>343529</v>
      </c>
      <c r="AB40">
        <v>48233</v>
      </c>
      <c r="AC40">
        <v>0</v>
      </c>
      <c r="AD40">
        <v>0</v>
      </c>
      <c r="AE40">
        <v>16429</v>
      </c>
      <c r="AF40">
        <v>0</v>
      </c>
      <c r="AG40">
        <v>0</v>
      </c>
      <c r="AH40">
        <v>29488</v>
      </c>
      <c r="AI40">
        <v>0</v>
      </c>
      <c r="AJ40">
        <v>77721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130000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207721</v>
      </c>
      <c r="BD40">
        <v>223529</v>
      </c>
      <c r="BE40">
        <v>12638</v>
      </c>
      <c r="BF40">
        <v>7793</v>
      </c>
      <c r="BG40">
        <v>5350</v>
      </c>
      <c r="BH40">
        <v>13059</v>
      </c>
      <c r="BI40">
        <v>0</v>
      </c>
    </row>
    <row r="41" spans="1:61" x14ac:dyDescent="0.25">
      <c r="A41" t="s">
        <v>227</v>
      </c>
      <c r="B41" t="s">
        <v>228</v>
      </c>
      <c r="C41" t="s">
        <v>229</v>
      </c>
      <c r="D41" t="s">
        <v>230</v>
      </c>
      <c r="E41" t="s">
        <v>65</v>
      </c>
      <c r="F41" t="s">
        <v>66</v>
      </c>
      <c r="G41">
        <v>26</v>
      </c>
      <c r="H41">
        <v>0</v>
      </c>
      <c r="I41">
        <v>0</v>
      </c>
      <c r="J41">
        <v>0</v>
      </c>
      <c r="M41">
        <v>292067</v>
      </c>
      <c r="N41">
        <v>73017</v>
      </c>
      <c r="O41">
        <v>0</v>
      </c>
      <c r="P41">
        <v>0</v>
      </c>
      <c r="Q41">
        <v>0</v>
      </c>
      <c r="R41">
        <v>0</v>
      </c>
      <c r="S41">
        <v>365084</v>
      </c>
      <c r="T41">
        <v>4333</v>
      </c>
      <c r="U41">
        <v>4333</v>
      </c>
      <c r="V41">
        <v>0</v>
      </c>
      <c r="W41">
        <v>0</v>
      </c>
      <c r="X41">
        <v>8666</v>
      </c>
      <c r="Y41">
        <v>373750</v>
      </c>
      <c r="Z41">
        <v>365084</v>
      </c>
      <c r="AA41">
        <v>297726</v>
      </c>
      <c r="AB41">
        <v>41802</v>
      </c>
      <c r="AC41">
        <v>0</v>
      </c>
      <c r="AD41">
        <v>0</v>
      </c>
      <c r="AE41">
        <v>14238</v>
      </c>
      <c r="AF41">
        <v>0</v>
      </c>
      <c r="AG41">
        <v>0</v>
      </c>
      <c r="AH41">
        <v>25556</v>
      </c>
      <c r="AI41">
        <v>0</v>
      </c>
      <c r="AJ41">
        <v>67358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67358</v>
      </c>
      <c r="BD41">
        <v>306392</v>
      </c>
      <c r="BE41">
        <v>10953</v>
      </c>
      <c r="BF41">
        <v>6754</v>
      </c>
      <c r="BG41">
        <v>4637</v>
      </c>
      <c r="BH41">
        <v>11318</v>
      </c>
      <c r="BI41">
        <v>0</v>
      </c>
    </row>
    <row r="42" spans="1:61" x14ac:dyDescent="0.25">
      <c r="A42" t="s">
        <v>231</v>
      </c>
      <c r="B42" t="s">
        <v>232</v>
      </c>
      <c r="C42" t="s">
        <v>233</v>
      </c>
      <c r="D42" t="s">
        <v>234</v>
      </c>
      <c r="E42" t="s">
        <v>65</v>
      </c>
      <c r="F42" t="s">
        <v>235</v>
      </c>
      <c r="G42">
        <v>30</v>
      </c>
      <c r="H42">
        <v>0</v>
      </c>
      <c r="I42">
        <v>0</v>
      </c>
      <c r="J42">
        <v>0</v>
      </c>
      <c r="M42">
        <v>875858</v>
      </c>
      <c r="N42">
        <v>133396</v>
      </c>
      <c r="O42">
        <v>0</v>
      </c>
      <c r="P42">
        <v>0</v>
      </c>
      <c r="Q42">
        <v>0</v>
      </c>
      <c r="R42">
        <v>0</v>
      </c>
      <c r="S42">
        <v>1009254</v>
      </c>
      <c r="T42">
        <v>100000</v>
      </c>
      <c r="U42">
        <v>100000</v>
      </c>
      <c r="V42">
        <v>0</v>
      </c>
      <c r="W42">
        <v>450000</v>
      </c>
      <c r="X42">
        <v>650000</v>
      </c>
      <c r="Y42">
        <v>1659254</v>
      </c>
      <c r="Z42">
        <v>1009254</v>
      </c>
      <c r="AA42">
        <v>801761</v>
      </c>
      <c r="AB42">
        <v>113743</v>
      </c>
      <c r="AC42">
        <v>0</v>
      </c>
      <c r="AD42">
        <v>0</v>
      </c>
      <c r="AE42">
        <v>0</v>
      </c>
      <c r="AF42">
        <v>70648</v>
      </c>
      <c r="AG42">
        <v>23102</v>
      </c>
      <c r="AH42">
        <v>93750</v>
      </c>
      <c r="AI42">
        <v>0</v>
      </c>
      <c r="AJ42">
        <v>207493</v>
      </c>
      <c r="AK42">
        <v>2818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210311</v>
      </c>
      <c r="BD42">
        <v>1448943</v>
      </c>
      <c r="BE42">
        <v>30278</v>
      </c>
      <c r="BF42">
        <v>18671</v>
      </c>
      <c r="BG42">
        <v>12818</v>
      </c>
      <c r="BH42">
        <v>0</v>
      </c>
      <c r="BI42">
        <v>0</v>
      </c>
    </row>
    <row r="43" spans="1:61" x14ac:dyDescent="0.25">
      <c r="A43" t="s">
        <v>236</v>
      </c>
      <c r="B43" t="s">
        <v>237</v>
      </c>
      <c r="C43" t="s">
        <v>127</v>
      </c>
      <c r="D43" t="s">
        <v>238</v>
      </c>
      <c r="E43" t="s">
        <v>65</v>
      </c>
      <c r="F43" t="s">
        <v>88</v>
      </c>
      <c r="G43">
        <v>30</v>
      </c>
      <c r="H43">
        <v>0</v>
      </c>
      <c r="I43">
        <v>0</v>
      </c>
      <c r="J43">
        <v>0</v>
      </c>
      <c r="M43">
        <v>402207</v>
      </c>
      <c r="N43">
        <v>100552</v>
      </c>
      <c r="O43">
        <v>25026</v>
      </c>
      <c r="P43">
        <v>36000</v>
      </c>
      <c r="Q43">
        <v>0</v>
      </c>
      <c r="R43">
        <v>0</v>
      </c>
      <c r="S43">
        <v>563785</v>
      </c>
      <c r="T43">
        <v>20000</v>
      </c>
      <c r="U43">
        <v>20000</v>
      </c>
      <c r="V43">
        <v>0</v>
      </c>
      <c r="W43">
        <v>0</v>
      </c>
      <c r="X43">
        <v>40000</v>
      </c>
      <c r="Y43">
        <v>603785</v>
      </c>
      <c r="Z43">
        <v>563785</v>
      </c>
      <c r="AA43">
        <v>459767</v>
      </c>
      <c r="AB43">
        <v>64553</v>
      </c>
      <c r="AC43">
        <v>0</v>
      </c>
      <c r="AD43">
        <v>0</v>
      </c>
      <c r="AE43">
        <v>21988</v>
      </c>
      <c r="AF43">
        <v>0</v>
      </c>
      <c r="AG43">
        <v>0</v>
      </c>
      <c r="AH43">
        <v>39465</v>
      </c>
      <c r="AI43">
        <v>0</v>
      </c>
      <c r="AJ43">
        <v>104018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130000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234018</v>
      </c>
      <c r="BD43">
        <v>369767</v>
      </c>
      <c r="BE43">
        <v>16914</v>
      </c>
      <c r="BF43">
        <v>10430</v>
      </c>
      <c r="BG43">
        <v>7160</v>
      </c>
      <c r="BH43">
        <v>17477</v>
      </c>
      <c r="BI43">
        <v>0</v>
      </c>
    </row>
    <row r="44" spans="1:61" x14ac:dyDescent="0.25">
      <c r="A44" t="s">
        <v>239</v>
      </c>
      <c r="B44" t="s">
        <v>240</v>
      </c>
      <c r="C44" t="s">
        <v>241</v>
      </c>
      <c r="D44" t="s">
        <v>242</v>
      </c>
      <c r="E44" t="s">
        <v>65</v>
      </c>
      <c r="F44" t="s">
        <v>100</v>
      </c>
      <c r="G44">
        <v>30</v>
      </c>
      <c r="H44">
        <v>0</v>
      </c>
      <c r="I44">
        <v>0</v>
      </c>
      <c r="J44">
        <v>0</v>
      </c>
      <c r="M44">
        <v>685800</v>
      </c>
      <c r="N44">
        <v>133396</v>
      </c>
      <c r="O44">
        <v>0</v>
      </c>
      <c r="P44">
        <v>84000</v>
      </c>
      <c r="Q44">
        <v>0</v>
      </c>
      <c r="R44">
        <v>0</v>
      </c>
      <c r="S44">
        <v>903196</v>
      </c>
      <c r="T44">
        <v>50000</v>
      </c>
      <c r="U44">
        <v>50000</v>
      </c>
      <c r="V44">
        <v>0</v>
      </c>
      <c r="W44">
        <v>0</v>
      </c>
      <c r="X44">
        <v>100000</v>
      </c>
      <c r="Y44">
        <v>1003196</v>
      </c>
      <c r="Z44">
        <v>903196</v>
      </c>
      <c r="AA44">
        <v>732763</v>
      </c>
      <c r="AB44">
        <v>101790</v>
      </c>
      <c r="AC44">
        <v>0</v>
      </c>
      <c r="AD44">
        <v>0</v>
      </c>
      <c r="AE44">
        <v>35225</v>
      </c>
      <c r="AF44">
        <v>0</v>
      </c>
      <c r="AG44">
        <v>0</v>
      </c>
      <c r="AH44">
        <v>63224</v>
      </c>
      <c r="AI44">
        <v>5419</v>
      </c>
      <c r="AJ44">
        <v>170433</v>
      </c>
      <c r="AK44">
        <v>58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210000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380491</v>
      </c>
      <c r="BD44">
        <v>622705</v>
      </c>
      <c r="BE44">
        <v>21677</v>
      </c>
      <c r="BF44">
        <v>16709</v>
      </c>
      <c r="BG44">
        <v>11471</v>
      </c>
      <c r="BH44">
        <v>27999</v>
      </c>
      <c r="BI44">
        <v>0</v>
      </c>
    </row>
    <row r="45" spans="1:61" x14ac:dyDescent="0.25">
      <c r="A45" t="s">
        <v>243</v>
      </c>
      <c r="B45" t="s">
        <v>244</v>
      </c>
      <c r="C45" t="s">
        <v>245</v>
      </c>
      <c r="D45" t="s">
        <v>246</v>
      </c>
      <c r="E45" t="s">
        <v>65</v>
      </c>
      <c r="F45" t="s">
        <v>74</v>
      </c>
      <c r="G45">
        <v>30</v>
      </c>
      <c r="H45">
        <v>0</v>
      </c>
      <c r="I45">
        <v>0</v>
      </c>
      <c r="J45">
        <v>0</v>
      </c>
      <c r="M45">
        <v>337000</v>
      </c>
      <c r="N45">
        <v>84250</v>
      </c>
      <c r="O45">
        <v>0</v>
      </c>
      <c r="P45">
        <v>0</v>
      </c>
      <c r="Q45">
        <v>0</v>
      </c>
      <c r="R45">
        <v>0</v>
      </c>
      <c r="S45">
        <v>421250</v>
      </c>
      <c r="T45">
        <v>5000</v>
      </c>
      <c r="U45">
        <v>5000</v>
      </c>
      <c r="V45">
        <v>0</v>
      </c>
      <c r="W45">
        <v>0</v>
      </c>
      <c r="X45">
        <v>10000</v>
      </c>
      <c r="Y45">
        <v>431250</v>
      </c>
      <c r="Z45">
        <v>421250</v>
      </c>
      <c r="AA45">
        <v>343529</v>
      </c>
      <c r="AB45">
        <v>48233</v>
      </c>
      <c r="AC45">
        <v>0</v>
      </c>
      <c r="AD45">
        <v>0</v>
      </c>
      <c r="AE45">
        <v>16429</v>
      </c>
      <c r="AF45">
        <v>0</v>
      </c>
      <c r="AG45">
        <v>0</v>
      </c>
      <c r="AH45">
        <v>29488</v>
      </c>
      <c r="AI45">
        <v>0</v>
      </c>
      <c r="AJ45">
        <v>77721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130000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207721</v>
      </c>
      <c r="BD45">
        <v>223529</v>
      </c>
      <c r="BE45">
        <v>12638</v>
      </c>
      <c r="BF45">
        <v>7793</v>
      </c>
      <c r="BG45">
        <v>5350</v>
      </c>
      <c r="BH45">
        <v>13059</v>
      </c>
      <c r="BI45">
        <v>0</v>
      </c>
    </row>
    <row r="46" spans="1:61" x14ac:dyDescent="0.25">
      <c r="A46" t="s">
        <v>247</v>
      </c>
      <c r="B46" t="s">
        <v>248</v>
      </c>
      <c r="C46" t="s">
        <v>233</v>
      </c>
      <c r="D46" t="s">
        <v>70</v>
      </c>
      <c r="E46" t="s">
        <v>65</v>
      </c>
      <c r="F46" t="s">
        <v>66</v>
      </c>
      <c r="G46">
        <v>18</v>
      </c>
      <c r="H46">
        <v>0</v>
      </c>
      <c r="I46">
        <v>0</v>
      </c>
      <c r="J46">
        <v>0</v>
      </c>
      <c r="M46">
        <v>294298</v>
      </c>
      <c r="N46">
        <v>73575</v>
      </c>
      <c r="O46">
        <v>0</v>
      </c>
      <c r="P46">
        <v>0</v>
      </c>
      <c r="Q46">
        <v>0</v>
      </c>
      <c r="R46">
        <v>0</v>
      </c>
      <c r="S46">
        <v>367873</v>
      </c>
      <c r="T46">
        <v>30000</v>
      </c>
      <c r="U46">
        <v>30000</v>
      </c>
      <c r="V46">
        <v>0</v>
      </c>
      <c r="W46">
        <v>0</v>
      </c>
      <c r="X46">
        <v>60000</v>
      </c>
      <c r="Y46">
        <v>427873</v>
      </c>
      <c r="Z46">
        <v>367873</v>
      </c>
      <c r="AA46">
        <v>300001</v>
      </c>
      <c r="AB46">
        <v>42121</v>
      </c>
      <c r="AC46">
        <v>0</v>
      </c>
      <c r="AD46">
        <v>0</v>
      </c>
      <c r="AE46">
        <v>14347</v>
      </c>
      <c r="AF46">
        <v>0</v>
      </c>
      <c r="AG46">
        <v>0</v>
      </c>
      <c r="AH46">
        <v>25751</v>
      </c>
      <c r="AI46">
        <v>0</v>
      </c>
      <c r="AJ46">
        <v>67872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67872</v>
      </c>
      <c r="BD46">
        <v>360001</v>
      </c>
      <c r="BE46">
        <v>11036</v>
      </c>
      <c r="BF46">
        <v>6806</v>
      </c>
      <c r="BG46">
        <v>4672</v>
      </c>
      <c r="BH46">
        <v>11404</v>
      </c>
      <c r="BI46">
        <v>0</v>
      </c>
    </row>
    <row r="47" spans="1:61" x14ac:dyDescent="0.25">
      <c r="A47" t="s">
        <v>249</v>
      </c>
      <c r="B47" t="s">
        <v>250</v>
      </c>
      <c r="C47" t="s">
        <v>251</v>
      </c>
      <c r="D47" t="s">
        <v>252</v>
      </c>
      <c r="E47" t="s">
        <v>65</v>
      </c>
      <c r="F47" t="s">
        <v>253</v>
      </c>
      <c r="G47">
        <v>30</v>
      </c>
      <c r="H47">
        <v>0</v>
      </c>
      <c r="I47">
        <v>0</v>
      </c>
      <c r="J47">
        <v>0</v>
      </c>
      <c r="M47">
        <v>605000</v>
      </c>
      <c r="N47">
        <v>133396</v>
      </c>
      <c r="O47">
        <v>0</v>
      </c>
      <c r="P47">
        <v>72000</v>
      </c>
      <c r="Q47">
        <v>0</v>
      </c>
      <c r="R47">
        <v>0</v>
      </c>
      <c r="S47">
        <v>810396</v>
      </c>
      <c r="T47">
        <v>50000</v>
      </c>
      <c r="U47">
        <v>50000</v>
      </c>
      <c r="V47">
        <v>0</v>
      </c>
      <c r="W47">
        <v>0</v>
      </c>
      <c r="X47">
        <v>100000</v>
      </c>
      <c r="Y47">
        <v>910396</v>
      </c>
      <c r="Z47">
        <v>810396</v>
      </c>
      <c r="AA47">
        <v>657474</v>
      </c>
      <c r="AB47">
        <v>91332</v>
      </c>
      <c r="AC47">
        <v>0</v>
      </c>
      <c r="AD47">
        <v>0</v>
      </c>
      <c r="AE47">
        <v>31606</v>
      </c>
      <c r="AF47">
        <v>0</v>
      </c>
      <c r="AG47">
        <v>0</v>
      </c>
      <c r="AH47">
        <v>56728</v>
      </c>
      <c r="AI47">
        <v>4862</v>
      </c>
      <c r="AJ47">
        <v>152922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200000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352922</v>
      </c>
      <c r="BD47">
        <v>557474</v>
      </c>
      <c r="BE47">
        <v>19450</v>
      </c>
      <c r="BF47">
        <v>14992</v>
      </c>
      <c r="BG47">
        <v>10292</v>
      </c>
      <c r="BH47">
        <v>25122</v>
      </c>
      <c r="BI47">
        <v>0</v>
      </c>
    </row>
    <row r="48" spans="1:61" x14ac:dyDescent="0.25">
      <c r="A48" t="s">
        <v>254</v>
      </c>
      <c r="B48" t="s">
        <v>255</v>
      </c>
      <c r="C48" t="s">
        <v>256</v>
      </c>
      <c r="D48" t="s">
        <v>257</v>
      </c>
      <c r="E48" t="s">
        <v>65</v>
      </c>
      <c r="F48" t="s">
        <v>74</v>
      </c>
      <c r="G48">
        <v>19</v>
      </c>
      <c r="H48">
        <v>0</v>
      </c>
      <c r="I48">
        <v>0</v>
      </c>
      <c r="J48">
        <v>0</v>
      </c>
      <c r="M48">
        <v>223666</v>
      </c>
      <c r="N48">
        <v>55917</v>
      </c>
      <c r="O48">
        <v>0</v>
      </c>
      <c r="P48">
        <v>36000</v>
      </c>
      <c r="Q48">
        <v>0</v>
      </c>
      <c r="R48">
        <v>0</v>
      </c>
      <c r="S48">
        <v>315583</v>
      </c>
      <c r="T48">
        <v>12667</v>
      </c>
      <c r="U48">
        <v>12667</v>
      </c>
      <c r="V48">
        <v>0</v>
      </c>
      <c r="W48">
        <v>0</v>
      </c>
      <c r="X48">
        <v>25334</v>
      </c>
      <c r="Y48">
        <v>340917</v>
      </c>
      <c r="Z48">
        <v>315583</v>
      </c>
      <c r="AA48">
        <v>257358</v>
      </c>
      <c r="AB48">
        <v>36134</v>
      </c>
      <c r="AC48">
        <v>0</v>
      </c>
      <c r="AD48">
        <v>0</v>
      </c>
      <c r="AE48">
        <v>12308</v>
      </c>
      <c r="AF48">
        <v>0</v>
      </c>
      <c r="AG48">
        <v>0</v>
      </c>
      <c r="AH48">
        <v>22091</v>
      </c>
      <c r="AI48">
        <v>0</v>
      </c>
      <c r="AJ48">
        <v>58225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58225</v>
      </c>
      <c r="BD48">
        <v>282692</v>
      </c>
      <c r="BE48">
        <v>9467</v>
      </c>
      <c r="BF48">
        <v>5838</v>
      </c>
      <c r="BG48">
        <v>4008</v>
      </c>
      <c r="BH48">
        <v>9783</v>
      </c>
      <c r="BI48">
        <v>0</v>
      </c>
    </row>
    <row r="49" spans="1:61" x14ac:dyDescent="0.25">
      <c r="A49" t="s">
        <v>258</v>
      </c>
      <c r="B49" t="s">
        <v>259</v>
      </c>
      <c r="C49" t="s">
        <v>130</v>
      </c>
      <c r="D49" t="s">
        <v>260</v>
      </c>
      <c r="E49" t="s">
        <v>65</v>
      </c>
      <c r="F49" t="s">
        <v>74</v>
      </c>
      <c r="G49">
        <v>30</v>
      </c>
      <c r="H49">
        <v>0</v>
      </c>
      <c r="I49">
        <v>0</v>
      </c>
      <c r="J49">
        <v>0</v>
      </c>
      <c r="M49">
        <v>353157</v>
      </c>
      <c r="N49">
        <v>88289</v>
      </c>
      <c r="O49">
        <v>0</v>
      </c>
      <c r="P49">
        <v>0</v>
      </c>
      <c r="Q49">
        <v>0</v>
      </c>
      <c r="R49">
        <v>0</v>
      </c>
      <c r="S49">
        <v>441446</v>
      </c>
      <c r="T49">
        <v>20000</v>
      </c>
      <c r="U49">
        <v>20000</v>
      </c>
      <c r="V49">
        <v>0</v>
      </c>
      <c r="W49">
        <v>0</v>
      </c>
      <c r="X49">
        <v>40000</v>
      </c>
      <c r="Y49">
        <v>481446</v>
      </c>
      <c r="Z49">
        <v>441446</v>
      </c>
      <c r="AA49">
        <v>359999</v>
      </c>
      <c r="AB49">
        <v>50546</v>
      </c>
      <c r="AC49">
        <v>0</v>
      </c>
      <c r="AD49">
        <v>0</v>
      </c>
      <c r="AE49">
        <v>17216</v>
      </c>
      <c r="AF49">
        <v>0</v>
      </c>
      <c r="AG49">
        <v>0</v>
      </c>
      <c r="AH49">
        <v>30901</v>
      </c>
      <c r="AI49">
        <v>0</v>
      </c>
      <c r="AJ49">
        <v>81447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130000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211447</v>
      </c>
      <c r="BD49">
        <v>269999</v>
      </c>
      <c r="BE49">
        <v>13243</v>
      </c>
      <c r="BF49">
        <v>8167</v>
      </c>
      <c r="BG49">
        <v>5606</v>
      </c>
      <c r="BH49">
        <v>13685</v>
      </c>
      <c r="BI49">
        <v>0</v>
      </c>
    </row>
    <row r="50" spans="1:61" x14ac:dyDescent="0.25">
      <c r="A50" t="s">
        <v>261</v>
      </c>
      <c r="B50" t="s">
        <v>262</v>
      </c>
      <c r="C50" t="s">
        <v>86</v>
      </c>
      <c r="D50" t="s">
        <v>86</v>
      </c>
      <c r="E50" t="s">
        <v>65</v>
      </c>
      <c r="F50" t="s">
        <v>74</v>
      </c>
      <c r="G50">
        <v>30</v>
      </c>
      <c r="H50">
        <v>0</v>
      </c>
      <c r="I50">
        <v>0</v>
      </c>
      <c r="J50">
        <v>0</v>
      </c>
      <c r="M50">
        <v>353157</v>
      </c>
      <c r="N50">
        <v>88289</v>
      </c>
      <c r="O50">
        <v>21974</v>
      </c>
      <c r="P50">
        <v>60000</v>
      </c>
      <c r="Q50">
        <v>0</v>
      </c>
      <c r="R50">
        <v>0</v>
      </c>
      <c r="S50">
        <v>523420</v>
      </c>
      <c r="T50">
        <v>20000</v>
      </c>
      <c r="U50">
        <v>20000</v>
      </c>
      <c r="V50">
        <v>0</v>
      </c>
      <c r="W50">
        <v>0</v>
      </c>
      <c r="X50">
        <v>40000</v>
      </c>
      <c r="Y50">
        <v>563420</v>
      </c>
      <c r="Z50">
        <v>523420</v>
      </c>
      <c r="AA50">
        <v>426849</v>
      </c>
      <c r="AB50">
        <v>59932</v>
      </c>
      <c r="AC50">
        <v>0</v>
      </c>
      <c r="AD50">
        <v>0</v>
      </c>
      <c r="AE50">
        <v>20413</v>
      </c>
      <c r="AF50">
        <v>0</v>
      </c>
      <c r="AG50">
        <v>0</v>
      </c>
      <c r="AH50">
        <v>36639</v>
      </c>
      <c r="AI50">
        <v>0</v>
      </c>
      <c r="AJ50">
        <v>96571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130000</v>
      </c>
      <c r="AS50">
        <v>0</v>
      </c>
      <c r="AT50">
        <v>37271</v>
      </c>
      <c r="AU50">
        <v>0</v>
      </c>
      <c r="AV50">
        <v>0</v>
      </c>
      <c r="AW50">
        <v>37271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263842</v>
      </c>
      <c r="BD50">
        <v>299578</v>
      </c>
      <c r="BE50">
        <v>15703</v>
      </c>
      <c r="BF50">
        <v>9683</v>
      </c>
      <c r="BG50">
        <v>6647</v>
      </c>
      <c r="BH50">
        <v>16226</v>
      </c>
      <c r="BI50">
        <v>0</v>
      </c>
    </row>
    <row r="51" spans="1:61" x14ac:dyDescent="0.25">
      <c r="A51" t="s">
        <v>263</v>
      </c>
      <c r="B51" t="s">
        <v>264</v>
      </c>
      <c r="C51" t="s">
        <v>233</v>
      </c>
      <c r="D51" t="s">
        <v>265</v>
      </c>
      <c r="E51" t="s">
        <v>65</v>
      </c>
      <c r="F51" t="s">
        <v>66</v>
      </c>
      <c r="G51">
        <v>18</v>
      </c>
      <c r="H51">
        <v>0</v>
      </c>
      <c r="I51">
        <v>0</v>
      </c>
      <c r="J51">
        <v>0</v>
      </c>
      <c r="M51">
        <v>294298</v>
      </c>
      <c r="N51">
        <v>73575</v>
      </c>
      <c r="O51">
        <v>0</v>
      </c>
      <c r="P51">
        <v>0</v>
      </c>
      <c r="Q51">
        <v>0</v>
      </c>
      <c r="R51">
        <v>0</v>
      </c>
      <c r="S51">
        <v>367873</v>
      </c>
      <c r="T51">
        <v>30000</v>
      </c>
      <c r="U51">
        <v>30000</v>
      </c>
      <c r="V51">
        <v>0</v>
      </c>
      <c r="W51">
        <v>0</v>
      </c>
      <c r="X51">
        <v>60000</v>
      </c>
      <c r="Y51">
        <v>427873</v>
      </c>
      <c r="Z51">
        <v>367873</v>
      </c>
      <c r="AA51">
        <v>300001</v>
      </c>
      <c r="AB51">
        <v>42121</v>
      </c>
      <c r="AC51">
        <v>0</v>
      </c>
      <c r="AD51">
        <v>0</v>
      </c>
      <c r="AE51">
        <v>14347</v>
      </c>
      <c r="AF51">
        <v>0</v>
      </c>
      <c r="AG51">
        <v>0</v>
      </c>
      <c r="AH51">
        <v>25751</v>
      </c>
      <c r="AI51">
        <v>0</v>
      </c>
      <c r="AJ51">
        <v>67872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67872</v>
      </c>
      <c r="BD51">
        <v>360001</v>
      </c>
      <c r="BE51">
        <v>11036</v>
      </c>
      <c r="BF51">
        <v>6806</v>
      </c>
      <c r="BG51">
        <v>4672</v>
      </c>
      <c r="BH51">
        <v>11404</v>
      </c>
      <c r="BI51">
        <v>0</v>
      </c>
    </row>
    <row r="52" spans="1:61" x14ac:dyDescent="0.25">
      <c r="A52" t="s">
        <v>266</v>
      </c>
      <c r="F52">
        <f>SUBTOTAL(109,LIBRO[Cargo])</f>
      </c>
      <c r="G52">
        <f>SUBTOTAL(109,LIBRO[Dias Trabajados])</f>
      </c>
      <c r="H52">
        <f>SUBTOTAL(109,LIBRO[Dias Licencia])</f>
      </c>
      <c r="I52">
        <f>SUBTOTAL(109,LIBRO[Dias Ausencia])</f>
      </c>
      <c r="J52">
        <f>SUBTOTAL(109,LIBRO[Dias de Suspension])</f>
      </c>
      <c r="K52">
        <f>SUBTOTAL(109,LIBRO[Sueldo de Suspension])</f>
      </c>
      <c r="L52">
        <f>SUBTOTAL(109,LIBRO[Sueldo AFC de Suspension])</f>
      </c>
      <c r="M52">
        <f>SUBTOTAL(109,LIBRO[Sueldo Base Proporcional])</f>
      </c>
      <c r="N52">
        <f>SUBTOTAL(109,LIBRO[Gratificacion])</f>
      </c>
      <c r="O52">
        <f>SUBTOTAL(109,LIBRO[Hora Extra])</f>
      </c>
      <c r="P52">
        <f>SUBTOTAL(109,LIBRO[Bonos Imponibles])</f>
      </c>
      <c r="Q52">
        <f>SUBTOTAL(109,LIBRO[Total Comisiones])</f>
      </c>
      <c r="R52">
        <f>SUBTOTAL(109,LIBRO[Semana Corrida])</f>
      </c>
      <c r="S52">
        <f>SUBTOTAL(109,LIBRO[Total Haberes Imponibles])</f>
      </c>
      <c r="T52">
        <f>SUBTOTAL(109,LIBRO[Movilizacion])</f>
      </c>
      <c r="U52">
        <f>SUBTOTAL(109,LIBRO[Colacion])</f>
      </c>
      <c r="V52">
        <f>SUBTOTAL(109,LIBRO[Cargas Familiares])</f>
      </c>
      <c r="W52">
        <f>SUBTOTAL(109,LIBRO[Bonos No Imponibles])</f>
      </c>
      <c r="X52">
        <f>SUBTOTAL(109,LIBRO[Total Haberes No Imponibles])</f>
      </c>
      <c r="Y52">
        <f>SUBTOTAL(109,LIBRO[Total Haberes])</f>
      </c>
      <c r="Z52">
        <f>SUBTOTAL(109,LIBRO[Base Imponible])</f>
      </c>
      <c r="AA52">
        <f>SUBTOTAL(109,LIBRO[Base Tributable])</f>
      </c>
      <c r="AB52">
        <f>SUBTOTAL(109,LIBRO[AFP])</f>
      </c>
      <c r="AC52">
        <f>SUBTOTAL(109,LIBRO[INP])</f>
      </c>
      <c r="AD52">
        <f>SUBTOTAL(109,LIBRO[Trabajo Pesado Empleado])</f>
      </c>
      <c r="AE52">
        <f>SUBTOTAL(109,LIBRO[FONASA])</f>
      </c>
      <c r="AF52">
        <f>SUBTOTAL(109,LIBRO[ISAPRE])</f>
      </c>
      <c r="AG52">
        <f>SUBTOTAL(109,LIBRO[Adicional Salud])</f>
      </c>
      <c r="AH52">
        <f>SUBTOTAL(109,LIBRO[Total Salud])</f>
      </c>
      <c r="AI52">
        <f>SUBTOTAL(109,LIBRO[AFC Empleado])</f>
      </c>
      <c r="AJ52">
        <f>SUBTOTAL(109,LIBRO[Leyes Sociales])</f>
      </c>
      <c r="AK52">
        <f>SUBTOTAL(109,LIBRO[Impuesto Unico])</f>
      </c>
      <c r="AL52">
        <f>SUBTOTAL(109,LIBRO[Rebaja Zona Extrema])</f>
      </c>
      <c r="AM52">
        <f>SUBTOTAL(109,LIBRO[Cta Ahorro AFP])</f>
      </c>
      <c r="AN52">
        <f>SUBTOTAL(109,LIBRO[APV A])</f>
      </c>
      <c r="AO52">
        <f>SUBTOTAL(109,LIBRO[APV B])</f>
      </c>
      <c r="AP52">
        <f>SUBTOTAL(109,LIBRO[APV C])</f>
      </c>
      <c r="AQ52">
        <f>SUBTOTAL(109,LIBRO[TOTAL APV])</f>
      </c>
      <c r="AR52">
        <f>SUBTOTAL(109,LIBRO[Anticipos])</f>
      </c>
      <c r="AS52">
        <f>SUBTOTAL(109,LIBRO[Otros Descuentos])</f>
      </c>
      <c r="AT52">
        <f>SUBTOTAL(109,LIBRO[Prestamos Caja])</f>
      </c>
      <c r="AU52">
        <f>SUBTOTAL(109,LIBRO[Prestamo Social])</f>
      </c>
      <c r="AV52">
        <f>SUBTOTAL(109,LIBRO[Prestamos Empresa])</f>
      </c>
      <c r="AW52">
        <f>SUBTOTAL(109,LIBRO[Total Prestamos])</f>
      </c>
      <c r="AX52">
        <f>SUBTOTAL(109,LIBRO[Seguros Dentales])</f>
      </c>
      <c r="AY52">
        <f>SUBTOTAL(109,LIBRO[Ahorro Caja])</f>
      </c>
      <c r="AZ52">
        <f>SUBTOTAL(109,LIBRO[Seguros de Vida])</f>
      </c>
      <c r="BA52">
        <f>SUBTOTAL(109,LIBRO[Cobertura de Suspension Total])</f>
      </c>
      <c r="BB52">
        <f>SUBTOTAL(109,LIBRO[Cobertura de Suspension])</f>
      </c>
      <c r="BC52">
        <f>SUBTOTAL(109,LIBRO[Total Descuentos])</f>
      </c>
      <c r="BD52">
        <f>SUBTOTAL(109,LIBRO[Sueldo Liquido])</f>
      </c>
      <c r="BE52">
        <f>SUBTOTAL(109,LIBRO[AFC Empresa])</f>
      </c>
      <c r="BF52">
        <f>SUBTOTAL(109,LIBRO[SIS])</f>
      </c>
      <c r="BG52">
        <f>SUBTOTAL(109,LIBRO[MUTUAL])</f>
      </c>
      <c r="BH52">
        <f>SUBTOTAL(109,LIBRO[Caja Compensacion])</f>
      </c>
      <c r="BI52">
        <f>SUBTOTAL(109,LIBRO[Trabajo Pesado Empleador])</f>
      </c>
    </row>
  </sheetData>
  <pageMargins left="0.7" right="0.7" top="0.75" bottom="0.75" header="0.3" footer="0.3"/>
  <pageSetup paperSize="9" orientation="landscape" horizontalDpi="4294967295" verticalDpi="4294967295" scale="100" fitToWidth="1" fitToHeigh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FormatPr defaultRowHeight="15" outlineLevelRow="0" outlineLevelCol="0" x14ac:dyDescent="5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267</v>
      </c>
      <c r="G1" t="s">
        <v>268</v>
      </c>
    </row>
    <row r="2" spans="1:7" x14ac:dyDescent="0.25">
      <c r="A2" t="s">
        <v>61</v>
      </c>
      <c r="B2" t="s">
        <v>62</v>
      </c>
      <c r="C2" t="s">
        <v>63</v>
      </c>
      <c r="D2" t="s">
        <v>64</v>
      </c>
      <c r="E2" t="s">
        <v>65</v>
      </c>
      <c r="F2">
        <v>0</v>
      </c>
    </row>
    <row r="3" spans="1:7" x14ac:dyDescent="0.25">
      <c r="A3" t="s">
        <v>67</v>
      </c>
      <c r="B3" t="s">
        <v>68</v>
      </c>
      <c r="C3" t="s">
        <v>69</v>
      </c>
      <c r="D3" t="s">
        <v>70</v>
      </c>
      <c r="E3" t="s">
        <v>65</v>
      </c>
      <c r="F3">
        <v>0</v>
      </c>
    </row>
    <row r="4" spans="1:7" x14ac:dyDescent="0.25">
      <c r="A4" t="s">
        <v>71</v>
      </c>
      <c r="B4" t="s">
        <v>72</v>
      </c>
      <c r="C4" t="s">
        <v>70</v>
      </c>
      <c r="D4" t="s">
        <v>73</v>
      </c>
      <c r="E4" t="s">
        <v>65</v>
      </c>
      <c r="F4">
        <v>24000</v>
      </c>
      <c r="G4">
        <v>24000</v>
      </c>
    </row>
    <row r="5" spans="1:7" x14ac:dyDescent="0.25">
      <c r="A5" t="s">
        <v>75</v>
      </c>
      <c r="B5" t="s">
        <v>76</v>
      </c>
      <c r="C5" t="s">
        <v>77</v>
      </c>
      <c r="D5" t="s">
        <v>78</v>
      </c>
      <c r="E5" t="s">
        <v>65</v>
      </c>
      <c r="F5">
        <v>120000</v>
      </c>
      <c r="G5">
        <v>120000</v>
      </c>
    </row>
    <row r="6" spans="1:7" x14ac:dyDescent="0.25">
      <c r="A6" t="s">
        <v>80</v>
      </c>
      <c r="B6" t="s">
        <v>81</v>
      </c>
      <c r="C6" t="s">
        <v>82</v>
      </c>
      <c r="D6" t="s">
        <v>83</v>
      </c>
      <c r="E6" t="s">
        <v>65</v>
      </c>
      <c r="F6">
        <v>0</v>
      </c>
    </row>
    <row r="7" spans="1:7" x14ac:dyDescent="0.25">
      <c r="A7" t="s">
        <v>84</v>
      </c>
      <c r="B7" t="s">
        <v>85</v>
      </c>
      <c r="C7" t="s">
        <v>86</v>
      </c>
      <c r="D7" t="s">
        <v>87</v>
      </c>
      <c r="E7" t="s">
        <v>65</v>
      </c>
      <c r="F7">
        <v>0</v>
      </c>
    </row>
    <row r="8" spans="1:7" x14ac:dyDescent="0.25">
      <c r="A8" t="s">
        <v>89</v>
      </c>
      <c r="B8" t="s">
        <v>90</v>
      </c>
      <c r="C8" t="s">
        <v>91</v>
      </c>
      <c r="D8" t="s">
        <v>92</v>
      </c>
      <c r="E8" t="s">
        <v>65</v>
      </c>
      <c r="F8">
        <v>0</v>
      </c>
    </row>
    <row r="9" spans="1:7" x14ac:dyDescent="0.25">
      <c r="A9" t="s">
        <v>94</v>
      </c>
      <c r="B9" t="s">
        <v>95</v>
      </c>
      <c r="C9" t="s">
        <v>96</v>
      </c>
      <c r="D9" t="s">
        <v>97</v>
      </c>
      <c r="E9" t="s">
        <v>65</v>
      </c>
      <c r="F9">
        <v>0</v>
      </c>
    </row>
    <row r="10" spans="1:7" x14ac:dyDescent="0.25">
      <c r="A10" t="s">
        <v>98</v>
      </c>
      <c r="B10" t="s">
        <v>99</v>
      </c>
      <c r="C10" t="s">
        <v>86</v>
      </c>
      <c r="D10" t="s">
        <v>86</v>
      </c>
      <c r="E10" t="s">
        <v>65</v>
      </c>
      <c r="F10">
        <v>96000</v>
      </c>
      <c r="G10">
        <v>96000</v>
      </c>
    </row>
    <row r="11" spans="1:7" x14ac:dyDescent="0.25">
      <c r="A11" t="s">
        <v>101</v>
      </c>
      <c r="B11" t="s">
        <v>102</v>
      </c>
      <c r="C11" t="s">
        <v>103</v>
      </c>
      <c r="D11" t="s">
        <v>104</v>
      </c>
      <c r="E11" t="s">
        <v>65</v>
      </c>
      <c r="F11">
        <v>0</v>
      </c>
    </row>
    <row r="12" spans="1:7" x14ac:dyDescent="0.25">
      <c r="A12" t="s">
        <v>106</v>
      </c>
      <c r="B12" t="s">
        <v>107</v>
      </c>
      <c r="C12" t="s">
        <v>108</v>
      </c>
      <c r="D12" t="s">
        <v>109</v>
      </c>
      <c r="E12" t="s">
        <v>65</v>
      </c>
      <c r="F12">
        <v>0</v>
      </c>
    </row>
    <row r="13" spans="1:7" x14ac:dyDescent="0.25">
      <c r="A13" t="s">
        <v>111</v>
      </c>
      <c r="B13" t="s">
        <v>112</v>
      </c>
      <c r="C13" t="s">
        <v>113</v>
      </c>
      <c r="D13" t="s">
        <v>114</v>
      </c>
      <c r="E13" t="s">
        <v>65</v>
      </c>
      <c r="F13">
        <v>0</v>
      </c>
    </row>
    <row r="14" spans="1:7" x14ac:dyDescent="0.25">
      <c r="A14" t="s">
        <v>116</v>
      </c>
      <c r="B14" t="s">
        <v>117</v>
      </c>
      <c r="C14" t="s">
        <v>118</v>
      </c>
      <c r="D14" t="s">
        <v>119</v>
      </c>
      <c r="E14" t="s">
        <v>65</v>
      </c>
      <c r="F14">
        <v>0</v>
      </c>
    </row>
    <row r="15" spans="1:7" x14ac:dyDescent="0.25">
      <c r="A15" t="s">
        <v>120</v>
      </c>
      <c r="B15" t="s">
        <v>121</v>
      </c>
      <c r="C15" t="s">
        <v>122</v>
      </c>
      <c r="D15" t="s">
        <v>123</v>
      </c>
      <c r="E15" t="s">
        <v>65</v>
      </c>
      <c r="F15">
        <v>0</v>
      </c>
    </row>
    <row r="16" spans="1:7" x14ac:dyDescent="0.25">
      <c r="A16" t="s">
        <v>125</v>
      </c>
      <c r="B16" t="s">
        <v>126</v>
      </c>
      <c r="C16" t="s">
        <v>127</v>
      </c>
      <c r="D16" t="s">
        <v>64</v>
      </c>
      <c r="E16" t="s">
        <v>65</v>
      </c>
      <c r="F16">
        <v>0</v>
      </c>
    </row>
    <row r="17" spans="1:7" x14ac:dyDescent="0.25">
      <c r="A17" t="s">
        <v>128</v>
      </c>
      <c r="B17" t="s">
        <v>129</v>
      </c>
      <c r="C17" t="s">
        <v>130</v>
      </c>
      <c r="D17" t="s">
        <v>131</v>
      </c>
      <c r="E17" t="s">
        <v>65</v>
      </c>
      <c r="F17">
        <v>0</v>
      </c>
    </row>
    <row r="18" spans="1:7" x14ac:dyDescent="0.25">
      <c r="A18" t="s">
        <v>132</v>
      </c>
      <c r="B18" t="s">
        <v>133</v>
      </c>
      <c r="C18" t="s">
        <v>134</v>
      </c>
      <c r="D18" t="s">
        <v>135</v>
      </c>
      <c r="E18" t="s">
        <v>65</v>
      </c>
      <c r="F18">
        <v>0</v>
      </c>
    </row>
    <row r="19" spans="1:7" x14ac:dyDescent="0.25">
      <c r="A19" t="s">
        <v>137</v>
      </c>
      <c r="B19" t="s">
        <v>138</v>
      </c>
      <c r="C19" t="s">
        <v>139</v>
      </c>
      <c r="D19" t="s">
        <v>140</v>
      </c>
      <c r="E19" t="s">
        <v>65</v>
      </c>
      <c r="F19">
        <v>0</v>
      </c>
    </row>
    <row r="20" spans="1:7" x14ac:dyDescent="0.25">
      <c r="A20" t="s">
        <v>142</v>
      </c>
      <c r="B20" t="s">
        <v>143</v>
      </c>
      <c r="C20" t="s">
        <v>144</v>
      </c>
      <c r="D20" t="s">
        <v>145</v>
      </c>
      <c r="E20" t="s">
        <v>65</v>
      </c>
      <c r="F20">
        <v>72000</v>
      </c>
      <c r="G20">
        <v>72000</v>
      </c>
    </row>
    <row r="21" spans="1:7" x14ac:dyDescent="0.25">
      <c r="A21" t="s">
        <v>146</v>
      </c>
      <c r="B21" t="s">
        <v>147</v>
      </c>
      <c r="C21" t="s">
        <v>148</v>
      </c>
      <c r="D21" t="s">
        <v>149</v>
      </c>
      <c r="E21" t="s">
        <v>65</v>
      </c>
      <c r="F21">
        <v>84000</v>
      </c>
      <c r="G21">
        <v>84000</v>
      </c>
    </row>
    <row r="22" spans="1:7" x14ac:dyDescent="0.25">
      <c r="A22" t="s">
        <v>150</v>
      </c>
      <c r="B22" t="s">
        <v>151</v>
      </c>
      <c r="C22" t="s">
        <v>152</v>
      </c>
      <c r="D22" t="s">
        <v>153</v>
      </c>
      <c r="E22" t="s">
        <v>65</v>
      </c>
      <c r="F22">
        <v>0</v>
      </c>
    </row>
    <row r="23" spans="1:7" x14ac:dyDescent="0.25">
      <c r="A23" t="s">
        <v>154</v>
      </c>
      <c r="B23" t="s">
        <v>155</v>
      </c>
      <c r="C23" t="s">
        <v>156</v>
      </c>
      <c r="D23" t="s">
        <v>157</v>
      </c>
      <c r="E23" t="s">
        <v>65</v>
      </c>
      <c r="F23">
        <v>0</v>
      </c>
    </row>
    <row r="24" spans="1:7" x14ac:dyDescent="0.25">
      <c r="A24" t="s">
        <v>159</v>
      </c>
      <c r="B24" t="s">
        <v>160</v>
      </c>
      <c r="C24" t="s">
        <v>148</v>
      </c>
      <c r="D24" t="s">
        <v>161</v>
      </c>
      <c r="E24" t="s">
        <v>65</v>
      </c>
      <c r="F24">
        <v>126000</v>
      </c>
      <c r="G24">
        <v>126000</v>
      </c>
    </row>
    <row r="25" spans="1:7" x14ac:dyDescent="0.25">
      <c r="A25" t="s">
        <v>163</v>
      </c>
      <c r="B25" t="s">
        <v>164</v>
      </c>
      <c r="C25" t="s">
        <v>165</v>
      </c>
      <c r="D25" t="s">
        <v>165</v>
      </c>
      <c r="E25" t="s">
        <v>65</v>
      </c>
      <c r="F25">
        <v>0</v>
      </c>
    </row>
    <row r="26" spans="1:7" x14ac:dyDescent="0.25">
      <c r="A26" t="s">
        <v>167</v>
      </c>
      <c r="B26" t="s">
        <v>168</v>
      </c>
      <c r="C26" t="s">
        <v>169</v>
      </c>
      <c r="D26" t="s">
        <v>170</v>
      </c>
      <c r="E26" t="s">
        <v>65</v>
      </c>
      <c r="F26">
        <v>0</v>
      </c>
    </row>
    <row r="27" spans="1:7" x14ac:dyDescent="0.25">
      <c r="A27" t="s">
        <v>171</v>
      </c>
      <c r="B27" t="s">
        <v>172</v>
      </c>
      <c r="C27" t="s">
        <v>173</v>
      </c>
      <c r="D27" t="s">
        <v>174</v>
      </c>
      <c r="E27" t="s">
        <v>65</v>
      </c>
      <c r="F27">
        <v>0</v>
      </c>
    </row>
    <row r="28" spans="1:7" x14ac:dyDescent="0.25">
      <c r="A28" t="s">
        <v>175</v>
      </c>
      <c r="B28" t="s">
        <v>176</v>
      </c>
      <c r="C28" t="s">
        <v>177</v>
      </c>
      <c r="D28" t="s">
        <v>70</v>
      </c>
      <c r="E28" t="s">
        <v>65</v>
      </c>
      <c r="F28">
        <v>0</v>
      </c>
    </row>
    <row r="29" spans="1:7" x14ac:dyDescent="0.25">
      <c r="A29" t="s">
        <v>179</v>
      </c>
      <c r="B29" t="s">
        <v>180</v>
      </c>
      <c r="C29" t="s">
        <v>181</v>
      </c>
      <c r="D29" t="s">
        <v>182</v>
      </c>
      <c r="E29" t="s">
        <v>65</v>
      </c>
      <c r="F29">
        <v>144000</v>
      </c>
      <c r="G29">
        <v>144000</v>
      </c>
    </row>
    <row r="30" spans="1:7" x14ac:dyDescent="0.25">
      <c r="A30" t="s">
        <v>184</v>
      </c>
      <c r="B30" t="s">
        <v>185</v>
      </c>
      <c r="C30" t="s">
        <v>186</v>
      </c>
      <c r="D30" t="s">
        <v>187</v>
      </c>
      <c r="E30" t="s">
        <v>65</v>
      </c>
      <c r="F30">
        <v>0</v>
      </c>
    </row>
    <row r="31" spans="1:7" x14ac:dyDescent="0.25">
      <c r="A31" t="s">
        <v>189</v>
      </c>
      <c r="B31" t="s">
        <v>190</v>
      </c>
      <c r="C31" t="s">
        <v>191</v>
      </c>
      <c r="D31" t="s">
        <v>192</v>
      </c>
      <c r="E31" t="s">
        <v>65</v>
      </c>
      <c r="F31">
        <v>0</v>
      </c>
    </row>
    <row r="32" spans="1:7" x14ac:dyDescent="0.25">
      <c r="A32" t="s">
        <v>193</v>
      </c>
      <c r="B32" t="s">
        <v>194</v>
      </c>
      <c r="C32" t="s">
        <v>195</v>
      </c>
      <c r="D32" t="s">
        <v>196</v>
      </c>
      <c r="E32" t="s">
        <v>65</v>
      </c>
      <c r="F32">
        <v>0</v>
      </c>
    </row>
    <row r="33" spans="1:7" x14ac:dyDescent="0.25">
      <c r="A33" t="s">
        <v>198</v>
      </c>
      <c r="B33" t="s">
        <v>199</v>
      </c>
      <c r="C33" t="s">
        <v>200</v>
      </c>
      <c r="D33" t="s">
        <v>139</v>
      </c>
      <c r="E33" t="s">
        <v>65</v>
      </c>
      <c r="F33">
        <v>0</v>
      </c>
    </row>
    <row r="34" spans="1:7" x14ac:dyDescent="0.25">
      <c r="A34" t="s">
        <v>201</v>
      </c>
      <c r="B34" t="s">
        <v>202</v>
      </c>
      <c r="C34" t="s">
        <v>187</v>
      </c>
      <c r="D34" t="s">
        <v>203</v>
      </c>
      <c r="E34" t="s">
        <v>65</v>
      </c>
      <c r="F34">
        <v>0</v>
      </c>
    </row>
    <row r="35" spans="1:7" x14ac:dyDescent="0.25">
      <c r="A35" t="s">
        <v>204</v>
      </c>
      <c r="B35" t="s">
        <v>205</v>
      </c>
      <c r="C35" t="s">
        <v>206</v>
      </c>
      <c r="D35" t="s">
        <v>207</v>
      </c>
      <c r="E35" t="s">
        <v>65</v>
      </c>
      <c r="F35">
        <v>0</v>
      </c>
    </row>
    <row r="36" spans="1:7" x14ac:dyDescent="0.25">
      <c r="A36" t="s">
        <v>208</v>
      </c>
      <c r="B36" t="s">
        <v>209</v>
      </c>
      <c r="C36" t="s">
        <v>210</v>
      </c>
      <c r="D36" t="s">
        <v>196</v>
      </c>
      <c r="E36" t="s">
        <v>65</v>
      </c>
      <c r="F36">
        <v>72000</v>
      </c>
      <c r="G36">
        <v>72000</v>
      </c>
    </row>
    <row r="37" spans="1:7" x14ac:dyDescent="0.25">
      <c r="A37" t="s">
        <v>212</v>
      </c>
      <c r="B37" t="s">
        <v>213</v>
      </c>
      <c r="C37" t="s">
        <v>134</v>
      </c>
      <c r="D37" t="s">
        <v>92</v>
      </c>
      <c r="E37" t="s">
        <v>65</v>
      </c>
      <c r="F37">
        <v>60000</v>
      </c>
      <c r="G37">
        <v>60000</v>
      </c>
    </row>
    <row r="38" spans="1:7" x14ac:dyDescent="0.25">
      <c r="A38" t="s">
        <v>215</v>
      </c>
      <c r="B38" t="s">
        <v>216</v>
      </c>
      <c r="C38" t="s">
        <v>217</v>
      </c>
      <c r="D38" t="s">
        <v>218</v>
      </c>
      <c r="E38" t="s">
        <v>65</v>
      </c>
      <c r="F38">
        <v>0</v>
      </c>
    </row>
    <row r="39" spans="1:7" x14ac:dyDescent="0.25">
      <c r="A39" t="s">
        <v>219</v>
      </c>
      <c r="B39" t="s">
        <v>220</v>
      </c>
      <c r="C39" t="s">
        <v>221</v>
      </c>
      <c r="D39" t="s">
        <v>222</v>
      </c>
      <c r="E39" t="s">
        <v>65</v>
      </c>
      <c r="F39">
        <v>0</v>
      </c>
    </row>
    <row r="40" spans="1:7" x14ac:dyDescent="0.25">
      <c r="A40" t="s">
        <v>223</v>
      </c>
      <c r="B40" t="s">
        <v>224</v>
      </c>
      <c r="C40" t="s">
        <v>225</v>
      </c>
      <c r="D40" t="s">
        <v>226</v>
      </c>
      <c r="E40" t="s">
        <v>65</v>
      </c>
      <c r="F40">
        <v>0</v>
      </c>
    </row>
    <row r="41" spans="1:7" x14ac:dyDescent="0.25">
      <c r="A41" t="s">
        <v>227</v>
      </c>
      <c r="B41" t="s">
        <v>228</v>
      </c>
      <c r="C41" t="s">
        <v>229</v>
      </c>
      <c r="D41" t="s">
        <v>230</v>
      </c>
      <c r="E41" t="s">
        <v>65</v>
      </c>
      <c r="F41">
        <v>0</v>
      </c>
    </row>
    <row r="42" spans="1:7" x14ac:dyDescent="0.25">
      <c r="A42" t="s">
        <v>231</v>
      </c>
      <c r="B42" t="s">
        <v>232</v>
      </c>
      <c r="C42" t="s">
        <v>233</v>
      </c>
      <c r="D42" t="s">
        <v>234</v>
      </c>
      <c r="E42" t="s">
        <v>65</v>
      </c>
      <c r="F42">
        <v>0</v>
      </c>
    </row>
    <row r="43" spans="1:7" x14ac:dyDescent="0.25">
      <c r="A43" t="s">
        <v>236</v>
      </c>
      <c r="B43" t="s">
        <v>237</v>
      </c>
      <c r="C43" t="s">
        <v>127</v>
      </c>
      <c r="D43" t="s">
        <v>238</v>
      </c>
      <c r="E43" t="s">
        <v>65</v>
      </c>
      <c r="F43">
        <v>36000</v>
      </c>
      <c r="G43">
        <v>36000</v>
      </c>
    </row>
    <row r="44" spans="1:7" x14ac:dyDescent="0.25">
      <c r="A44" t="s">
        <v>239</v>
      </c>
      <c r="B44" t="s">
        <v>240</v>
      </c>
      <c r="C44" t="s">
        <v>241</v>
      </c>
      <c r="D44" t="s">
        <v>242</v>
      </c>
      <c r="E44" t="s">
        <v>65</v>
      </c>
      <c r="F44">
        <v>84000</v>
      </c>
      <c r="G44">
        <v>84000</v>
      </c>
    </row>
    <row r="45" spans="1:7" x14ac:dyDescent="0.25">
      <c r="A45" t="s">
        <v>243</v>
      </c>
      <c r="B45" t="s">
        <v>244</v>
      </c>
      <c r="C45" t="s">
        <v>245</v>
      </c>
      <c r="D45" t="s">
        <v>246</v>
      </c>
      <c r="E45" t="s">
        <v>65</v>
      </c>
      <c r="F45">
        <v>0</v>
      </c>
    </row>
    <row r="46" spans="1:7" x14ac:dyDescent="0.25">
      <c r="A46" t="s">
        <v>247</v>
      </c>
      <c r="B46" t="s">
        <v>248</v>
      </c>
      <c r="C46" t="s">
        <v>233</v>
      </c>
      <c r="D46" t="s">
        <v>70</v>
      </c>
      <c r="E46" t="s">
        <v>65</v>
      </c>
      <c r="F46">
        <v>0</v>
      </c>
    </row>
    <row r="47" spans="1:7" x14ac:dyDescent="0.25">
      <c r="A47" t="s">
        <v>249</v>
      </c>
      <c r="B47" t="s">
        <v>250</v>
      </c>
      <c r="C47" t="s">
        <v>251</v>
      </c>
      <c r="D47" t="s">
        <v>252</v>
      </c>
      <c r="E47" t="s">
        <v>65</v>
      </c>
      <c r="F47">
        <v>72000</v>
      </c>
      <c r="G47">
        <v>72000</v>
      </c>
    </row>
    <row r="48" spans="1:7" x14ac:dyDescent="0.25">
      <c r="A48" t="s">
        <v>254</v>
      </c>
      <c r="B48" t="s">
        <v>255</v>
      </c>
      <c r="C48" t="s">
        <v>256</v>
      </c>
      <c r="D48" t="s">
        <v>257</v>
      </c>
      <c r="E48" t="s">
        <v>65</v>
      </c>
      <c r="F48">
        <v>36000</v>
      </c>
      <c r="G48">
        <v>36000</v>
      </c>
    </row>
    <row r="49" spans="1:7" x14ac:dyDescent="0.25">
      <c r="A49" t="s">
        <v>258</v>
      </c>
      <c r="B49" t="s">
        <v>259</v>
      </c>
      <c r="C49" t="s">
        <v>130</v>
      </c>
      <c r="D49" t="s">
        <v>260</v>
      </c>
      <c r="E49" t="s">
        <v>65</v>
      </c>
      <c r="F49">
        <v>0</v>
      </c>
    </row>
    <row r="50" spans="1:7" x14ac:dyDescent="0.25">
      <c r="A50" t="s">
        <v>261</v>
      </c>
      <c r="B50" t="s">
        <v>262</v>
      </c>
      <c r="C50" t="s">
        <v>86</v>
      </c>
      <c r="D50" t="s">
        <v>86</v>
      </c>
      <c r="E50" t="s">
        <v>65</v>
      </c>
      <c r="F50">
        <v>60000</v>
      </c>
      <c r="G50">
        <v>60000</v>
      </c>
    </row>
    <row r="51" spans="1:7" x14ac:dyDescent="0.25">
      <c r="A51" t="s">
        <v>263</v>
      </c>
      <c r="B51" t="s">
        <v>264</v>
      </c>
      <c r="C51" t="s">
        <v>233</v>
      </c>
      <c r="D51" t="s">
        <v>265</v>
      </c>
      <c r="E51" t="s">
        <v>65</v>
      </c>
      <c r="F51">
        <v>0</v>
      </c>
    </row>
    <row r="52" spans="1:7" x14ac:dyDescent="0.25">
      <c r="A52" t="s">
        <v>266</v>
      </c>
      <c r="F52">
        <f>SUBTOTAL(109,BONOS[Total Bonos])</f>
      </c>
      <c r="G52">
        <f>SUBTOTAL(109,BONOS[PRODUCCION])</f>
      </c>
    </row>
  </sheetData>
  <pageMargins left="0.7" right="0.7" top="0.75" bottom="0.75" header="0.3" footer="0.3"/>
  <pageSetup paperSize="9" orientation="landscape" horizontalDpi="4294967295" verticalDpi="4294967295" scale="100" fitToWidth="1" fitToHeight="1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FormatPr defaultRowHeight="15" outlineLevelRow="0" outlineLevelCol="0" x14ac:dyDescent="5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269</v>
      </c>
      <c r="G1" t="s">
        <v>270</v>
      </c>
    </row>
    <row r="2" spans="1:7" x14ac:dyDescent="0.25">
      <c r="A2" t="s">
        <v>61</v>
      </c>
      <c r="B2" t="s">
        <v>62</v>
      </c>
      <c r="C2" t="s">
        <v>63</v>
      </c>
      <c r="D2" t="s">
        <v>64</v>
      </c>
      <c r="E2" t="s">
        <v>65</v>
      </c>
      <c r="F2">
        <v>0</v>
      </c>
    </row>
    <row r="3" spans="1:7" x14ac:dyDescent="0.25">
      <c r="A3" t="s">
        <v>67</v>
      </c>
      <c r="B3" t="s">
        <v>68</v>
      </c>
      <c r="C3" t="s">
        <v>69</v>
      </c>
      <c r="D3" t="s">
        <v>70</v>
      </c>
      <c r="E3" t="s">
        <v>65</v>
      </c>
      <c r="F3">
        <v>0</v>
      </c>
    </row>
    <row r="4" spans="1:7" x14ac:dyDescent="0.25">
      <c r="A4" t="s">
        <v>71</v>
      </c>
      <c r="B4" t="s">
        <v>72</v>
      </c>
      <c r="C4" t="s">
        <v>70</v>
      </c>
      <c r="D4" t="s">
        <v>73</v>
      </c>
      <c r="E4" t="s">
        <v>65</v>
      </c>
      <c r="F4">
        <v>0</v>
      </c>
    </row>
    <row r="5" spans="1:7" x14ac:dyDescent="0.25">
      <c r="A5" t="s">
        <v>75</v>
      </c>
      <c r="B5" t="s">
        <v>76</v>
      </c>
      <c r="C5" t="s">
        <v>77</v>
      </c>
      <c r="D5" t="s">
        <v>78</v>
      </c>
      <c r="E5" t="s">
        <v>65</v>
      </c>
      <c r="F5">
        <v>0</v>
      </c>
    </row>
    <row r="6" spans="1:7" x14ac:dyDescent="0.25">
      <c r="A6" t="s">
        <v>80</v>
      </c>
      <c r="B6" t="s">
        <v>81</v>
      </c>
      <c r="C6" t="s">
        <v>82</v>
      </c>
      <c r="D6" t="s">
        <v>83</v>
      </c>
      <c r="E6" t="s">
        <v>65</v>
      </c>
      <c r="F6">
        <v>0</v>
      </c>
    </row>
    <row r="7" spans="1:7" x14ac:dyDescent="0.25">
      <c r="A7" t="s">
        <v>84</v>
      </c>
      <c r="B7" t="s">
        <v>85</v>
      </c>
      <c r="C7" t="s">
        <v>86</v>
      </c>
      <c r="D7" t="s">
        <v>87</v>
      </c>
      <c r="E7" t="s">
        <v>65</v>
      </c>
      <c r="F7">
        <v>12397</v>
      </c>
      <c r="G7">
        <v>12397</v>
      </c>
    </row>
    <row r="8" spans="1:7" x14ac:dyDescent="0.25">
      <c r="A8" t="s">
        <v>89</v>
      </c>
      <c r="B8" t="s">
        <v>90</v>
      </c>
      <c r="C8" t="s">
        <v>91</v>
      </c>
      <c r="D8" t="s">
        <v>92</v>
      </c>
      <c r="E8" t="s">
        <v>65</v>
      </c>
      <c r="F8">
        <v>0</v>
      </c>
    </row>
    <row r="9" spans="1:7" x14ac:dyDescent="0.25">
      <c r="A9" t="s">
        <v>94</v>
      </c>
      <c r="B9" t="s">
        <v>95</v>
      </c>
      <c r="C9" t="s">
        <v>96</v>
      </c>
      <c r="D9" t="s">
        <v>97</v>
      </c>
      <c r="E9" t="s">
        <v>65</v>
      </c>
      <c r="F9">
        <v>0</v>
      </c>
    </row>
    <row r="10" spans="1:7" x14ac:dyDescent="0.25">
      <c r="A10" t="s">
        <v>98</v>
      </c>
      <c r="B10" t="s">
        <v>99</v>
      </c>
      <c r="C10" t="s">
        <v>86</v>
      </c>
      <c r="D10" t="s">
        <v>86</v>
      </c>
      <c r="E10" t="s">
        <v>65</v>
      </c>
      <c r="F10">
        <v>37479</v>
      </c>
      <c r="G10">
        <v>37479</v>
      </c>
    </row>
    <row r="11" spans="1:7" x14ac:dyDescent="0.25">
      <c r="A11" t="s">
        <v>101</v>
      </c>
      <c r="B11" t="s">
        <v>102</v>
      </c>
      <c r="C11" t="s">
        <v>103</v>
      </c>
      <c r="D11" t="s">
        <v>104</v>
      </c>
      <c r="E11" t="s">
        <v>65</v>
      </c>
      <c r="F11">
        <v>0</v>
      </c>
    </row>
    <row r="12" spans="1:7" x14ac:dyDescent="0.25">
      <c r="A12" t="s">
        <v>106</v>
      </c>
      <c r="B12" t="s">
        <v>107</v>
      </c>
      <c r="C12" t="s">
        <v>108</v>
      </c>
      <c r="D12" t="s">
        <v>109</v>
      </c>
      <c r="E12" t="s">
        <v>65</v>
      </c>
      <c r="F12">
        <v>0</v>
      </c>
    </row>
    <row r="13" spans="1:7" x14ac:dyDescent="0.25">
      <c r="A13" t="s">
        <v>111</v>
      </c>
      <c r="B13" t="s">
        <v>112</v>
      </c>
      <c r="C13" t="s">
        <v>113</v>
      </c>
      <c r="D13" t="s">
        <v>114</v>
      </c>
      <c r="E13" t="s">
        <v>65</v>
      </c>
      <c r="F13">
        <v>0</v>
      </c>
    </row>
    <row r="14" spans="1:7" x14ac:dyDescent="0.25">
      <c r="A14" t="s">
        <v>116</v>
      </c>
      <c r="B14" t="s">
        <v>117</v>
      </c>
      <c r="C14" t="s">
        <v>118</v>
      </c>
      <c r="D14" t="s">
        <v>119</v>
      </c>
      <c r="E14" t="s">
        <v>65</v>
      </c>
      <c r="F14">
        <v>0</v>
      </c>
    </row>
    <row r="15" spans="1:7" x14ac:dyDescent="0.25">
      <c r="A15" t="s">
        <v>120</v>
      </c>
      <c r="B15" t="s">
        <v>121</v>
      </c>
      <c r="C15" t="s">
        <v>122</v>
      </c>
      <c r="D15" t="s">
        <v>123</v>
      </c>
      <c r="E15" t="s">
        <v>65</v>
      </c>
      <c r="F15">
        <v>0</v>
      </c>
    </row>
    <row r="16" spans="1:7" x14ac:dyDescent="0.25">
      <c r="A16" t="s">
        <v>125</v>
      </c>
      <c r="B16" t="s">
        <v>126</v>
      </c>
      <c r="C16" t="s">
        <v>127</v>
      </c>
      <c r="D16" t="s">
        <v>64</v>
      </c>
      <c r="E16" t="s">
        <v>65</v>
      </c>
      <c r="F16">
        <v>0</v>
      </c>
    </row>
    <row r="17" spans="1:7" x14ac:dyDescent="0.25">
      <c r="A17" t="s">
        <v>128</v>
      </c>
      <c r="B17" t="s">
        <v>129</v>
      </c>
      <c r="C17" t="s">
        <v>130</v>
      </c>
      <c r="D17" t="s">
        <v>131</v>
      </c>
      <c r="E17" t="s">
        <v>65</v>
      </c>
      <c r="F17">
        <v>0</v>
      </c>
    </row>
    <row r="18" spans="1:7" x14ac:dyDescent="0.25">
      <c r="A18" t="s">
        <v>132</v>
      </c>
      <c r="B18" t="s">
        <v>133</v>
      </c>
      <c r="C18" t="s">
        <v>134</v>
      </c>
      <c r="D18" t="s">
        <v>135</v>
      </c>
      <c r="E18" t="s">
        <v>65</v>
      </c>
      <c r="F18">
        <v>0</v>
      </c>
    </row>
    <row r="19" spans="1:7" x14ac:dyDescent="0.25">
      <c r="A19" t="s">
        <v>137</v>
      </c>
      <c r="B19" t="s">
        <v>138</v>
      </c>
      <c r="C19" t="s">
        <v>139</v>
      </c>
      <c r="D19" t="s">
        <v>140</v>
      </c>
      <c r="E19" t="s">
        <v>65</v>
      </c>
      <c r="F19">
        <v>0</v>
      </c>
    </row>
    <row r="20" spans="1:7" x14ac:dyDescent="0.25">
      <c r="A20" t="s">
        <v>142</v>
      </c>
      <c r="B20" t="s">
        <v>143</v>
      </c>
      <c r="C20" t="s">
        <v>144</v>
      </c>
      <c r="D20" t="s">
        <v>145</v>
      </c>
      <c r="E20" t="s">
        <v>65</v>
      </c>
      <c r="F20">
        <v>27884</v>
      </c>
      <c r="G20">
        <v>27884</v>
      </c>
    </row>
    <row r="21" spans="1:7" x14ac:dyDescent="0.25">
      <c r="A21" t="s">
        <v>146</v>
      </c>
      <c r="B21" t="s">
        <v>147</v>
      </c>
      <c r="C21" t="s">
        <v>148</v>
      </c>
      <c r="D21" t="s">
        <v>149</v>
      </c>
      <c r="E21" t="s">
        <v>65</v>
      </c>
      <c r="F21">
        <v>46416</v>
      </c>
      <c r="G21">
        <v>46416</v>
      </c>
    </row>
    <row r="22" spans="1:7" x14ac:dyDescent="0.25">
      <c r="A22" t="s">
        <v>150</v>
      </c>
      <c r="B22" t="s">
        <v>151</v>
      </c>
      <c r="C22" t="s">
        <v>152</v>
      </c>
      <c r="D22" t="s">
        <v>153</v>
      </c>
      <c r="E22" t="s">
        <v>65</v>
      </c>
      <c r="F22">
        <v>0</v>
      </c>
    </row>
    <row r="23" spans="1:7" x14ac:dyDescent="0.25">
      <c r="A23" t="s">
        <v>154</v>
      </c>
      <c r="B23" t="s">
        <v>155</v>
      </c>
      <c r="C23" t="s">
        <v>156</v>
      </c>
      <c r="D23" t="s">
        <v>157</v>
      </c>
      <c r="E23" t="s">
        <v>65</v>
      </c>
      <c r="F23">
        <v>0</v>
      </c>
    </row>
    <row r="24" spans="1:7" x14ac:dyDescent="0.25">
      <c r="A24" t="s">
        <v>159</v>
      </c>
      <c r="B24" t="s">
        <v>160</v>
      </c>
      <c r="C24" t="s">
        <v>148</v>
      </c>
      <c r="D24" t="s">
        <v>161</v>
      </c>
      <c r="E24" t="s">
        <v>65</v>
      </c>
      <c r="F24">
        <v>35777</v>
      </c>
      <c r="G24">
        <v>35777</v>
      </c>
    </row>
    <row r="25" spans="1:7" x14ac:dyDescent="0.25">
      <c r="A25" t="s">
        <v>163</v>
      </c>
      <c r="B25" t="s">
        <v>164</v>
      </c>
      <c r="C25" t="s">
        <v>165</v>
      </c>
      <c r="D25" t="s">
        <v>165</v>
      </c>
      <c r="E25" t="s">
        <v>65</v>
      </c>
      <c r="F25">
        <v>0</v>
      </c>
    </row>
    <row r="26" spans="1:7" x14ac:dyDescent="0.25">
      <c r="A26" t="s">
        <v>167</v>
      </c>
      <c r="B26" t="s">
        <v>168</v>
      </c>
      <c r="C26" t="s">
        <v>169</v>
      </c>
      <c r="D26" t="s">
        <v>170</v>
      </c>
      <c r="E26" t="s">
        <v>65</v>
      </c>
      <c r="F26">
        <v>0</v>
      </c>
    </row>
    <row r="27" spans="1:7" x14ac:dyDescent="0.25">
      <c r="A27" t="s">
        <v>171</v>
      </c>
      <c r="B27" t="s">
        <v>172</v>
      </c>
      <c r="C27" t="s">
        <v>173</v>
      </c>
      <c r="D27" t="s">
        <v>174</v>
      </c>
      <c r="E27" t="s">
        <v>65</v>
      </c>
      <c r="F27">
        <v>0</v>
      </c>
    </row>
    <row r="28" spans="1:7" x14ac:dyDescent="0.25">
      <c r="A28" t="s">
        <v>175</v>
      </c>
      <c r="B28" t="s">
        <v>176</v>
      </c>
      <c r="C28" t="s">
        <v>177</v>
      </c>
      <c r="D28" t="s">
        <v>70</v>
      </c>
      <c r="E28" t="s">
        <v>65</v>
      </c>
      <c r="F28">
        <v>0</v>
      </c>
    </row>
    <row r="29" spans="1:7" x14ac:dyDescent="0.25">
      <c r="A29" t="s">
        <v>179</v>
      </c>
      <c r="B29" t="s">
        <v>180</v>
      </c>
      <c r="C29" t="s">
        <v>181</v>
      </c>
      <c r="D29" t="s">
        <v>182</v>
      </c>
      <c r="E29" t="s">
        <v>65</v>
      </c>
      <c r="F29">
        <v>0</v>
      </c>
    </row>
    <row r="30" spans="1:7" x14ac:dyDescent="0.25">
      <c r="A30" t="s">
        <v>184</v>
      </c>
      <c r="B30" t="s">
        <v>185</v>
      </c>
      <c r="C30" t="s">
        <v>186</v>
      </c>
      <c r="D30" t="s">
        <v>187</v>
      </c>
      <c r="E30" t="s">
        <v>65</v>
      </c>
      <c r="F30">
        <v>0</v>
      </c>
    </row>
    <row r="31" spans="1:7" x14ac:dyDescent="0.25">
      <c r="A31" t="s">
        <v>189</v>
      </c>
      <c r="B31" t="s">
        <v>190</v>
      </c>
      <c r="C31" t="s">
        <v>191</v>
      </c>
      <c r="D31" t="s">
        <v>192</v>
      </c>
      <c r="E31" t="s">
        <v>65</v>
      </c>
      <c r="F31">
        <v>0</v>
      </c>
    </row>
    <row r="32" spans="1:7" x14ac:dyDescent="0.25">
      <c r="A32" t="s">
        <v>193</v>
      </c>
      <c r="B32" t="s">
        <v>194</v>
      </c>
      <c r="C32" t="s">
        <v>195</v>
      </c>
      <c r="D32" t="s">
        <v>196</v>
      </c>
      <c r="E32" t="s">
        <v>65</v>
      </c>
      <c r="F32">
        <v>0</v>
      </c>
    </row>
    <row r="33" spans="1:7" x14ac:dyDescent="0.25">
      <c r="A33" t="s">
        <v>198</v>
      </c>
      <c r="B33" t="s">
        <v>199</v>
      </c>
      <c r="C33" t="s">
        <v>200</v>
      </c>
      <c r="D33" t="s">
        <v>139</v>
      </c>
      <c r="E33" t="s">
        <v>65</v>
      </c>
      <c r="F33">
        <v>0</v>
      </c>
    </row>
    <row r="34" spans="1:7" x14ac:dyDescent="0.25">
      <c r="A34" t="s">
        <v>201</v>
      </c>
      <c r="B34" t="s">
        <v>202</v>
      </c>
      <c r="C34" t="s">
        <v>187</v>
      </c>
      <c r="D34" t="s">
        <v>203</v>
      </c>
      <c r="E34" t="s">
        <v>65</v>
      </c>
      <c r="F34">
        <v>0</v>
      </c>
    </row>
    <row r="35" spans="1:7" x14ac:dyDescent="0.25">
      <c r="A35" t="s">
        <v>204</v>
      </c>
      <c r="B35" t="s">
        <v>205</v>
      </c>
      <c r="C35" t="s">
        <v>206</v>
      </c>
      <c r="D35" t="s">
        <v>207</v>
      </c>
      <c r="E35" t="s">
        <v>65</v>
      </c>
      <c r="F35">
        <v>0</v>
      </c>
    </row>
    <row r="36" spans="1:7" x14ac:dyDescent="0.25">
      <c r="A36" t="s">
        <v>208</v>
      </c>
      <c r="B36" t="s">
        <v>209</v>
      </c>
      <c r="C36" t="s">
        <v>210</v>
      </c>
      <c r="D36" t="s">
        <v>196</v>
      </c>
      <c r="E36" t="s">
        <v>65</v>
      </c>
      <c r="F36">
        <v>33582</v>
      </c>
      <c r="G36">
        <v>33582</v>
      </c>
    </row>
    <row r="37" spans="1:7" x14ac:dyDescent="0.25">
      <c r="A37" t="s">
        <v>212</v>
      </c>
      <c r="B37" t="s">
        <v>213</v>
      </c>
      <c r="C37" t="s">
        <v>134</v>
      </c>
      <c r="D37" t="s">
        <v>92</v>
      </c>
      <c r="E37" t="s">
        <v>65</v>
      </c>
      <c r="F37">
        <v>0</v>
      </c>
    </row>
    <row r="38" spans="1:7" x14ac:dyDescent="0.25">
      <c r="A38" t="s">
        <v>215</v>
      </c>
      <c r="B38" t="s">
        <v>216</v>
      </c>
      <c r="C38" t="s">
        <v>217</v>
      </c>
      <c r="D38" t="s">
        <v>218</v>
      </c>
      <c r="E38" t="s">
        <v>65</v>
      </c>
      <c r="F38">
        <v>0</v>
      </c>
    </row>
    <row r="39" spans="1:7" x14ac:dyDescent="0.25">
      <c r="A39" t="s">
        <v>219</v>
      </c>
      <c r="B39" t="s">
        <v>220</v>
      </c>
      <c r="C39" t="s">
        <v>221</v>
      </c>
      <c r="D39" t="s">
        <v>222</v>
      </c>
      <c r="E39" t="s">
        <v>65</v>
      </c>
      <c r="F39">
        <v>0</v>
      </c>
    </row>
    <row r="40" spans="1:7" x14ac:dyDescent="0.25">
      <c r="A40" t="s">
        <v>223</v>
      </c>
      <c r="B40" t="s">
        <v>224</v>
      </c>
      <c r="C40" t="s">
        <v>225</v>
      </c>
      <c r="D40" t="s">
        <v>226</v>
      </c>
      <c r="E40" t="s">
        <v>65</v>
      </c>
      <c r="F40">
        <v>0</v>
      </c>
    </row>
    <row r="41" spans="1:7" x14ac:dyDescent="0.25">
      <c r="A41" t="s">
        <v>227</v>
      </c>
      <c r="B41" t="s">
        <v>228</v>
      </c>
      <c r="C41" t="s">
        <v>229</v>
      </c>
      <c r="D41" t="s">
        <v>230</v>
      </c>
      <c r="E41" t="s">
        <v>65</v>
      </c>
      <c r="F41">
        <v>0</v>
      </c>
    </row>
    <row r="42" spans="1:7" x14ac:dyDescent="0.25">
      <c r="A42" t="s">
        <v>231</v>
      </c>
      <c r="B42" t="s">
        <v>232</v>
      </c>
      <c r="C42" t="s">
        <v>233</v>
      </c>
      <c r="D42" t="s">
        <v>234</v>
      </c>
      <c r="E42" t="s">
        <v>65</v>
      </c>
      <c r="F42">
        <v>0</v>
      </c>
    </row>
    <row r="43" spans="1:7" x14ac:dyDescent="0.25">
      <c r="A43" t="s">
        <v>236</v>
      </c>
      <c r="B43" t="s">
        <v>237</v>
      </c>
      <c r="C43" t="s">
        <v>127</v>
      </c>
      <c r="D43" t="s">
        <v>238</v>
      </c>
      <c r="E43" t="s">
        <v>65</v>
      </c>
      <c r="F43">
        <v>25026</v>
      </c>
      <c r="G43">
        <v>25026</v>
      </c>
    </row>
    <row r="44" spans="1:7" x14ac:dyDescent="0.25">
      <c r="A44" t="s">
        <v>239</v>
      </c>
      <c r="B44" t="s">
        <v>240</v>
      </c>
      <c r="C44" t="s">
        <v>241</v>
      </c>
      <c r="D44" t="s">
        <v>242</v>
      </c>
      <c r="E44" t="s">
        <v>65</v>
      </c>
      <c r="F44">
        <v>0</v>
      </c>
    </row>
    <row r="45" spans="1:7" x14ac:dyDescent="0.25">
      <c r="A45" t="s">
        <v>243</v>
      </c>
      <c r="B45" t="s">
        <v>244</v>
      </c>
      <c r="C45" t="s">
        <v>245</v>
      </c>
      <c r="D45" t="s">
        <v>246</v>
      </c>
      <c r="E45" t="s">
        <v>65</v>
      </c>
      <c r="F45">
        <v>0</v>
      </c>
    </row>
    <row r="46" spans="1:7" x14ac:dyDescent="0.25">
      <c r="A46" t="s">
        <v>247</v>
      </c>
      <c r="B46" t="s">
        <v>248</v>
      </c>
      <c r="C46" t="s">
        <v>233</v>
      </c>
      <c r="D46" t="s">
        <v>70</v>
      </c>
      <c r="E46" t="s">
        <v>65</v>
      </c>
      <c r="F46">
        <v>0</v>
      </c>
    </row>
    <row r="47" spans="1:7" x14ac:dyDescent="0.25">
      <c r="A47" t="s">
        <v>249</v>
      </c>
      <c r="B47" t="s">
        <v>250</v>
      </c>
      <c r="C47" t="s">
        <v>251</v>
      </c>
      <c r="D47" t="s">
        <v>252</v>
      </c>
      <c r="E47" t="s">
        <v>65</v>
      </c>
      <c r="F47">
        <v>0</v>
      </c>
    </row>
    <row r="48" spans="1:7" x14ac:dyDescent="0.25">
      <c r="A48" t="s">
        <v>254</v>
      </c>
      <c r="B48" t="s">
        <v>255</v>
      </c>
      <c r="C48" t="s">
        <v>256</v>
      </c>
      <c r="D48" t="s">
        <v>257</v>
      </c>
      <c r="E48" t="s">
        <v>65</v>
      </c>
      <c r="F48">
        <v>0</v>
      </c>
    </row>
    <row r="49" spans="1:7" x14ac:dyDescent="0.25">
      <c r="A49" t="s">
        <v>258</v>
      </c>
      <c r="B49" t="s">
        <v>259</v>
      </c>
      <c r="C49" t="s">
        <v>130</v>
      </c>
      <c r="D49" t="s">
        <v>260</v>
      </c>
      <c r="E49" t="s">
        <v>65</v>
      </c>
      <c r="F49">
        <v>0</v>
      </c>
    </row>
    <row r="50" spans="1:7" x14ac:dyDescent="0.25">
      <c r="A50" t="s">
        <v>261</v>
      </c>
      <c r="B50" t="s">
        <v>262</v>
      </c>
      <c r="C50" t="s">
        <v>86</v>
      </c>
      <c r="D50" t="s">
        <v>86</v>
      </c>
      <c r="E50" t="s">
        <v>65</v>
      </c>
      <c r="F50">
        <v>21974</v>
      </c>
      <c r="G50">
        <v>21974</v>
      </c>
    </row>
    <row r="51" spans="1:7" x14ac:dyDescent="0.25">
      <c r="A51" t="s">
        <v>263</v>
      </c>
      <c r="B51" t="s">
        <v>264</v>
      </c>
      <c r="C51" t="s">
        <v>233</v>
      </c>
      <c r="D51" t="s">
        <v>265</v>
      </c>
      <c r="E51" t="s">
        <v>65</v>
      </c>
      <c r="F51">
        <v>0</v>
      </c>
    </row>
    <row r="52" spans="1:7" x14ac:dyDescent="0.25">
      <c r="A52" t="s">
        <v>266</v>
      </c>
      <c r="F52">
        <f>SUBTOTAL(109,HORAEXTRA[Total Hora Extra])</f>
      </c>
      <c r="G52">
        <f>SUBTOTAL(109,HORAEXTRA[HORA EXTRA NORMAL])</f>
      </c>
    </row>
  </sheetData>
  <pageMargins left="0.7" right="0.7" top="0.75" bottom="0.75" header="0.3" footer="0.3"/>
  <pageSetup paperSize="9" orientation="landscape" horizontalDpi="4294967295" verticalDpi="4294967295" scale="100" fitToWidth="1" fitToHeigh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FormatPr defaultRowHeight="15" outlineLevelRow="0" outlineLevelCol="0" x14ac:dyDescent="5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16</v>
      </c>
    </row>
    <row r="2" spans="1:6" x14ac:dyDescent="0.25">
      <c r="A2" t="s">
        <v>61</v>
      </c>
      <c r="B2" t="s">
        <v>62</v>
      </c>
      <c r="C2" t="s">
        <v>63</v>
      </c>
      <c r="D2" t="s">
        <v>64</v>
      </c>
      <c r="E2" t="s">
        <v>65</v>
      </c>
      <c r="F2">
        <v>0</v>
      </c>
    </row>
    <row r="3" spans="1:6" x14ac:dyDescent="0.25">
      <c r="A3" t="s">
        <v>67</v>
      </c>
      <c r="B3" t="s">
        <v>68</v>
      </c>
      <c r="C3" t="s">
        <v>69</v>
      </c>
      <c r="D3" t="s">
        <v>70</v>
      </c>
      <c r="E3" t="s">
        <v>65</v>
      </c>
      <c r="F3">
        <v>0</v>
      </c>
    </row>
    <row r="4" spans="1:6" x14ac:dyDescent="0.25">
      <c r="A4" t="s">
        <v>71</v>
      </c>
      <c r="B4" t="s">
        <v>72</v>
      </c>
      <c r="C4" t="s">
        <v>70</v>
      </c>
      <c r="D4" t="s">
        <v>73</v>
      </c>
      <c r="E4" t="s">
        <v>65</v>
      </c>
      <c r="F4">
        <v>0</v>
      </c>
    </row>
    <row r="5" spans="1:6" x14ac:dyDescent="0.25">
      <c r="A5" t="s">
        <v>75</v>
      </c>
      <c r="B5" t="s">
        <v>76</v>
      </c>
      <c r="C5" t="s">
        <v>77</v>
      </c>
      <c r="D5" t="s">
        <v>78</v>
      </c>
      <c r="E5" t="s">
        <v>65</v>
      </c>
      <c r="F5">
        <v>0</v>
      </c>
    </row>
    <row r="6" spans="1:6" x14ac:dyDescent="0.25">
      <c r="A6" t="s">
        <v>80</v>
      </c>
      <c r="B6" t="s">
        <v>81</v>
      </c>
      <c r="C6" t="s">
        <v>82</v>
      </c>
      <c r="D6" t="s">
        <v>83</v>
      </c>
      <c r="E6" t="s">
        <v>65</v>
      </c>
      <c r="F6">
        <v>0</v>
      </c>
    </row>
    <row r="7" spans="1:6" x14ac:dyDescent="0.25">
      <c r="A7" t="s">
        <v>84</v>
      </c>
      <c r="B7" t="s">
        <v>85</v>
      </c>
      <c r="C7" t="s">
        <v>86</v>
      </c>
      <c r="D7" t="s">
        <v>87</v>
      </c>
      <c r="E7" t="s">
        <v>65</v>
      </c>
      <c r="F7">
        <v>0</v>
      </c>
    </row>
    <row r="8" spans="1:6" x14ac:dyDescent="0.25">
      <c r="A8" t="s">
        <v>89</v>
      </c>
      <c r="B8" t="s">
        <v>90</v>
      </c>
      <c r="C8" t="s">
        <v>91</v>
      </c>
      <c r="D8" t="s">
        <v>92</v>
      </c>
      <c r="E8" t="s">
        <v>65</v>
      </c>
      <c r="F8">
        <v>0</v>
      </c>
    </row>
    <row r="9" spans="1:6" x14ac:dyDescent="0.25">
      <c r="A9" t="s">
        <v>94</v>
      </c>
      <c r="B9" t="s">
        <v>95</v>
      </c>
      <c r="C9" t="s">
        <v>96</v>
      </c>
      <c r="D9" t="s">
        <v>97</v>
      </c>
      <c r="E9" t="s">
        <v>65</v>
      </c>
      <c r="F9">
        <v>0</v>
      </c>
    </row>
    <row r="10" spans="1:6" x14ac:dyDescent="0.25">
      <c r="A10" t="s">
        <v>98</v>
      </c>
      <c r="B10" t="s">
        <v>99</v>
      </c>
      <c r="C10" t="s">
        <v>86</v>
      </c>
      <c r="D10" t="s">
        <v>86</v>
      </c>
      <c r="E10" t="s">
        <v>65</v>
      </c>
      <c r="F10">
        <v>0</v>
      </c>
    </row>
    <row r="11" spans="1:6" x14ac:dyDescent="0.25">
      <c r="A11" t="s">
        <v>101</v>
      </c>
      <c r="B11" t="s">
        <v>102</v>
      </c>
      <c r="C11" t="s">
        <v>103</v>
      </c>
      <c r="D11" t="s">
        <v>104</v>
      </c>
      <c r="E11" t="s">
        <v>65</v>
      </c>
      <c r="F11">
        <v>0</v>
      </c>
    </row>
    <row r="12" spans="1:6" x14ac:dyDescent="0.25">
      <c r="A12" t="s">
        <v>106</v>
      </c>
      <c r="B12" t="s">
        <v>107</v>
      </c>
      <c r="C12" t="s">
        <v>108</v>
      </c>
      <c r="D12" t="s">
        <v>109</v>
      </c>
      <c r="E12" t="s">
        <v>65</v>
      </c>
      <c r="F12">
        <v>0</v>
      </c>
    </row>
    <row r="13" spans="1:6" x14ac:dyDescent="0.25">
      <c r="A13" t="s">
        <v>111</v>
      </c>
      <c r="B13" t="s">
        <v>112</v>
      </c>
      <c r="C13" t="s">
        <v>113</v>
      </c>
      <c r="D13" t="s">
        <v>114</v>
      </c>
      <c r="E13" t="s">
        <v>65</v>
      </c>
      <c r="F13">
        <v>0</v>
      </c>
    </row>
    <row r="14" spans="1:6" x14ac:dyDescent="0.25">
      <c r="A14" t="s">
        <v>116</v>
      </c>
      <c r="B14" t="s">
        <v>117</v>
      </c>
      <c r="C14" t="s">
        <v>118</v>
      </c>
      <c r="D14" t="s">
        <v>119</v>
      </c>
      <c r="E14" t="s">
        <v>65</v>
      </c>
      <c r="F14">
        <v>0</v>
      </c>
    </row>
    <row r="15" spans="1:6" x14ac:dyDescent="0.25">
      <c r="A15" t="s">
        <v>120</v>
      </c>
      <c r="B15" t="s">
        <v>121</v>
      </c>
      <c r="C15" t="s">
        <v>122</v>
      </c>
      <c r="D15" t="s">
        <v>123</v>
      </c>
      <c r="E15" t="s">
        <v>65</v>
      </c>
      <c r="F15">
        <v>0</v>
      </c>
    </row>
    <row r="16" spans="1:6" x14ac:dyDescent="0.25">
      <c r="A16" t="s">
        <v>125</v>
      </c>
      <c r="B16" t="s">
        <v>126</v>
      </c>
      <c r="C16" t="s">
        <v>127</v>
      </c>
      <c r="D16" t="s">
        <v>64</v>
      </c>
      <c r="E16" t="s">
        <v>65</v>
      </c>
      <c r="F16">
        <v>0</v>
      </c>
    </row>
    <row r="17" spans="1:6" x14ac:dyDescent="0.25">
      <c r="A17" t="s">
        <v>128</v>
      </c>
      <c r="B17" t="s">
        <v>129</v>
      </c>
      <c r="C17" t="s">
        <v>130</v>
      </c>
      <c r="D17" t="s">
        <v>131</v>
      </c>
      <c r="E17" t="s">
        <v>65</v>
      </c>
      <c r="F17">
        <v>0</v>
      </c>
    </row>
    <row r="18" spans="1:6" x14ac:dyDescent="0.25">
      <c r="A18" t="s">
        <v>132</v>
      </c>
      <c r="B18" t="s">
        <v>133</v>
      </c>
      <c r="C18" t="s">
        <v>134</v>
      </c>
      <c r="D18" t="s">
        <v>135</v>
      </c>
      <c r="E18" t="s">
        <v>65</v>
      </c>
      <c r="F18">
        <v>0</v>
      </c>
    </row>
    <row r="19" spans="1:6" x14ac:dyDescent="0.25">
      <c r="A19" t="s">
        <v>137</v>
      </c>
      <c r="B19" t="s">
        <v>138</v>
      </c>
      <c r="C19" t="s">
        <v>139</v>
      </c>
      <c r="D19" t="s">
        <v>140</v>
      </c>
      <c r="E19" t="s">
        <v>65</v>
      </c>
      <c r="F19">
        <v>0</v>
      </c>
    </row>
    <row r="20" spans="1:6" x14ac:dyDescent="0.25">
      <c r="A20" t="s">
        <v>142</v>
      </c>
      <c r="B20" t="s">
        <v>143</v>
      </c>
      <c r="C20" t="s">
        <v>144</v>
      </c>
      <c r="D20" t="s">
        <v>145</v>
      </c>
      <c r="E20" t="s">
        <v>65</v>
      </c>
      <c r="F20">
        <v>0</v>
      </c>
    </row>
    <row r="21" spans="1:6" x14ac:dyDescent="0.25">
      <c r="A21" t="s">
        <v>146</v>
      </c>
      <c r="B21" t="s">
        <v>147</v>
      </c>
      <c r="C21" t="s">
        <v>148</v>
      </c>
      <c r="D21" t="s">
        <v>149</v>
      </c>
      <c r="E21" t="s">
        <v>65</v>
      </c>
      <c r="F21">
        <v>0</v>
      </c>
    </row>
    <row r="22" spans="1:6" x14ac:dyDescent="0.25">
      <c r="A22" t="s">
        <v>150</v>
      </c>
      <c r="B22" t="s">
        <v>151</v>
      </c>
      <c r="C22" t="s">
        <v>152</v>
      </c>
      <c r="D22" t="s">
        <v>153</v>
      </c>
      <c r="E22" t="s">
        <v>65</v>
      </c>
      <c r="F22">
        <v>0</v>
      </c>
    </row>
    <row r="23" spans="1:6" x14ac:dyDescent="0.25">
      <c r="A23" t="s">
        <v>154</v>
      </c>
      <c r="B23" t="s">
        <v>155</v>
      </c>
      <c r="C23" t="s">
        <v>156</v>
      </c>
      <c r="D23" t="s">
        <v>157</v>
      </c>
      <c r="E23" t="s">
        <v>65</v>
      </c>
      <c r="F23">
        <v>0</v>
      </c>
    </row>
    <row r="24" spans="1:6" x14ac:dyDescent="0.25">
      <c r="A24" t="s">
        <v>159</v>
      </c>
      <c r="B24" t="s">
        <v>160</v>
      </c>
      <c r="C24" t="s">
        <v>148</v>
      </c>
      <c r="D24" t="s">
        <v>161</v>
      </c>
      <c r="E24" t="s">
        <v>65</v>
      </c>
      <c r="F24">
        <v>0</v>
      </c>
    </row>
    <row r="25" spans="1:6" x14ac:dyDescent="0.25">
      <c r="A25" t="s">
        <v>163</v>
      </c>
      <c r="B25" t="s">
        <v>164</v>
      </c>
      <c r="C25" t="s">
        <v>165</v>
      </c>
      <c r="D25" t="s">
        <v>165</v>
      </c>
      <c r="E25" t="s">
        <v>65</v>
      </c>
      <c r="F25">
        <v>0</v>
      </c>
    </row>
    <row r="26" spans="1:6" x14ac:dyDescent="0.25">
      <c r="A26" t="s">
        <v>167</v>
      </c>
      <c r="B26" t="s">
        <v>168</v>
      </c>
      <c r="C26" t="s">
        <v>169</v>
      </c>
      <c r="D26" t="s">
        <v>170</v>
      </c>
      <c r="E26" t="s">
        <v>65</v>
      </c>
      <c r="F26">
        <v>0</v>
      </c>
    </row>
    <row r="27" spans="1:6" x14ac:dyDescent="0.25">
      <c r="A27" t="s">
        <v>171</v>
      </c>
      <c r="B27" t="s">
        <v>172</v>
      </c>
      <c r="C27" t="s">
        <v>173</v>
      </c>
      <c r="D27" t="s">
        <v>174</v>
      </c>
      <c r="E27" t="s">
        <v>65</v>
      </c>
      <c r="F27">
        <v>0</v>
      </c>
    </row>
    <row r="28" spans="1:6" x14ac:dyDescent="0.25">
      <c r="A28" t="s">
        <v>175</v>
      </c>
      <c r="B28" t="s">
        <v>176</v>
      </c>
      <c r="C28" t="s">
        <v>177</v>
      </c>
      <c r="D28" t="s">
        <v>70</v>
      </c>
      <c r="E28" t="s">
        <v>65</v>
      </c>
      <c r="F28">
        <v>0</v>
      </c>
    </row>
    <row r="29" spans="1:6" x14ac:dyDescent="0.25">
      <c r="A29" t="s">
        <v>179</v>
      </c>
      <c r="B29" t="s">
        <v>180</v>
      </c>
      <c r="C29" t="s">
        <v>181</v>
      </c>
      <c r="D29" t="s">
        <v>182</v>
      </c>
      <c r="E29" t="s">
        <v>65</v>
      </c>
      <c r="F29">
        <v>0</v>
      </c>
    </row>
    <row r="30" spans="1:6" x14ac:dyDescent="0.25">
      <c r="A30" t="s">
        <v>184</v>
      </c>
      <c r="B30" t="s">
        <v>185</v>
      </c>
      <c r="C30" t="s">
        <v>186</v>
      </c>
      <c r="D30" t="s">
        <v>187</v>
      </c>
      <c r="E30" t="s">
        <v>65</v>
      </c>
      <c r="F30">
        <v>0</v>
      </c>
    </row>
    <row r="31" spans="1:6" x14ac:dyDescent="0.25">
      <c r="A31" t="s">
        <v>189</v>
      </c>
      <c r="B31" t="s">
        <v>190</v>
      </c>
      <c r="C31" t="s">
        <v>191</v>
      </c>
      <c r="D31" t="s">
        <v>192</v>
      </c>
      <c r="E31" t="s">
        <v>65</v>
      </c>
      <c r="F31">
        <v>0</v>
      </c>
    </row>
    <row r="32" spans="1:6" x14ac:dyDescent="0.25">
      <c r="A32" t="s">
        <v>193</v>
      </c>
      <c r="B32" t="s">
        <v>194</v>
      </c>
      <c r="C32" t="s">
        <v>195</v>
      </c>
      <c r="D32" t="s">
        <v>196</v>
      </c>
      <c r="E32" t="s">
        <v>65</v>
      </c>
      <c r="F32">
        <v>0</v>
      </c>
    </row>
    <row r="33" spans="1:6" x14ac:dyDescent="0.25">
      <c r="A33" t="s">
        <v>198</v>
      </c>
      <c r="B33" t="s">
        <v>199</v>
      </c>
      <c r="C33" t="s">
        <v>200</v>
      </c>
      <c r="D33" t="s">
        <v>139</v>
      </c>
      <c r="E33" t="s">
        <v>65</v>
      </c>
      <c r="F33">
        <v>0</v>
      </c>
    </row>
    <row r="34" spans="1:6" x14ac:dyDescent="0.25">
      <c r="A34" t="s">
        <v>201</v>
      </c>
      <c r="B34" t="s">
        <v>202</v>
      </c>
      <c r="C34" t="s">
        <v>187</v>
      </c>
      <c r="D34" t="s">
        <v>203</v>
      </c>
      <c r="E34" t="s">
        <v>65</v>
      </c>
      <c r="F34">
        <v>0</v>
      </c>
    </row>
    <row r="35" spans="1:6" x14ac:dyDescent="0.25">
      <c r="A35" t="s">
        <v>204</v>
      </c>
      <c r="B35" t="s">
        <v>205</v>
      </c>
      <c r="C35" t="s">
        <v>206</v>
      </c>
      <c r="D35" t="s">
        <v>207</v>
      </c>
      <c r="E35" t="s">
        <v>65</v>
      </c>
      <c r="F35">
        <v>0</v>
      </c>
    </row>
    <row r="36" spans="1:6" x14ac:dyDescent="0.25">
      <c r="A36" t="s">
        <v>208</v>
      </c>
      <c r="B36" t="s">
        <v>209</v>
      </c>
      <c r="C36" t="s">
        <v>210</v>
      </c>
      <c r="D36" t="s">
        <v>196</v>
      </c>
      <c r="E36" t="s">
        <v>65</v>
      </c>
      <c r="F36">
        <v>0</v>
      </c>
    </row>
    <row r="37" spans="1:6" x14ac:dyDescent="0.25">
      <c r="A37" t="s">
        <v>212</v>
      </c>
      <c r="B37" t="s">
        <v>213</v>
      </c>
      <c r="C37" t="s">
        <v>134</v>
      </c>
      <c r="D37" t="s">
        <v>92</v>
      </c>
      <c r="E37" t="s">
        <v>65</v>
      </c>
      <c r="F37">
        <v>0</v>
      </c>
    </row>
    <row r="38" spans="1:6" x14ac:dyDescent="0.25">
      <c r="A38" t="s">
        <v>215</v>
      </c>
      <c r="B38" t="s">
        <v>216</v>
      </c>
      <c r="C38" t="s">
        <v>217</v>
      </c>
      <c r="D38" t="s">
        <v>218</v>
      </c>
      <c r="E38" t="s">
        <v>65</v>
      </c>
      <c r="F38">
        <v>0</v>
      </c>
    </row>
    <row r="39" spans="1:6" x14ac:dyDescent="0.25">
      <c r="A39" t="s">
        <v>219</v>
      </c>
      <c r="B39" t="s">
        <v>220</v>
      </c>
      <c r="C39" t="s">
        <v>221</v>
      </c>
      <c r="D39" t="s">
        <v>222</v>
      </c>
      <c r="E39" t="s">
        <v>65</v>
      </c>
      <c r="F39">
        <v>0</v>
      </c>
    </row>
    <row r="40" spans="1:6" x14ac:dyDescent="0.25">
      <c r="A40" t="s">
        <v>223</v>
      </c>
      <c r="B40" t="s">
        <v>224</v>
      </c>
      <c r="C40" t="s">
        <v>225</v>
      </c>
      <c r="D40" t="s">
        <v>226</v>
      </c>
      <c r="E40" t="s">
        <v>65</v>
      </c>
      <c r="F40">
        <v>0</v>
      </c>
    </row>
    <row r="41" spans="1:6" x14ac:dyDescent="0.25">
      <c r="A41" t="s">
        <v>227</v>
      </c>
      <c r="B41" t="s">
        <v>228</v>
      </c>
      <c r="C41" t="s">
        <v>229</v>
      </c>
      <c r="D41" t="s">
        <v>230</v>
      </c>
      <c r="E41" t="s">
        <v>65</v>
      </c>
      <c r="F41">
        <v>0</v>
      </c>
    </row>
    <row r="42" spans="1:6" x14ac:dyDescent="0.25">
      <c r="A42" t="s">
        <v>231</v>
      </c>
      <c r="B42" t="s">
        <v>232</v>
      </c>
      <c r="C42" t="s">
        <v>233</v>
      </c>
      <c r="D42" t="s">
        <v>234</v>
      </c>
      <c r="E42" t="s">
        <v>65</v>
      </c>
      <c r="F42">
        <v>0</v>
      </c>
    </row>
    <row r="43" spans="1:6" x14ac:dyDescent="0.25">
      <c r="A43" t="s">
        <v>236</v>
      </c>
      <c r="B43" t="s">
        <v>237</v>
      </c>
      <c r="C43" t="s">
        <v>127</v>
      </c>
      <c r="D43" t="s">
        <v>238</v>
      </c>
      <c r="E43" t="s">
        <v>65</v>
      </c>
      <c r="F43">
        <v>0</v>
      </c>
    </row>
    <row r="44" spans="1:6" x14ac:dyDescent="0.25">
      <c r="A44" t="s">
        <v>239</v>
      </c>
      <c r="B44" t="s">
        <v>240</v>
      </c>
      <c r="C44" t="s">
        <v>241</v>
      </c>
      <c r="D44" t="s">
        <v>242</v>
      </c>
      <c r="E44" t="s">
        <v>65</v>
      </c>
      <c r="F44">
        <v>0</v>
      </c>
    </row>
    <row r="45" spans="1:6" x14ac:dyDescent="0.25">
      <c r="A45" t="s">
        <v>243</v>
      </c>
      <c r="B45" t="s">
        <v>244</v>
      </c>
      <c r="C45" t="s">
        <v>245</v>
      </c>
      <c r="D45" t="s">
        <v>246</v>
      </c>
      <c r="E45" t="s">
        <v>65</v>
      </c>
      <c r="F45">
        <v>0</v>
      </c>
    </row>
    <row r="46" spans="1:6" x14ac:dyDescent="0.25">
      <c r="A46" t="s">
        <v>247</v>
      </c>
      <c r="B46" t="s">
        <v>248</v>
      </c>
      <c r="C46" t="s">
        <v>233</v>
      </c>
      <c r="D46" t="s">
        <v>70</v>
      </c>
      <c r="E46" t="s">
        <v>65</v>
      </c>
      <c r="F46">
        <v>0</v>
      </c>
    </row>
    <row r="47" spans="1:6" x14ac:dyDescent="0.25">
      <c r="A47" t="s">
        <v>249</v>
      </c>
      <c r="B47" t="s">
        <v>250</v>
      </c>
      <c r="C47" t="s">
        <v>251</v>
      </c>
      <c r="D47" t="s">
        <v>252</v>
      </c>
      <c r="E47" t="s">
        <v>65</v>
      </c>
      <c r="F47">
        <v>0</v>
      </c>
    </row>
    <row r="48" spans="1:6" x14ac:dyDescent="0.25">
      <c r="A48" t="s">
        <v>254</v>
      </c>
      <c r="B48" t="s">
        <v>255</v>
      </c>
      <c r="C48" t="s">
        <v>256</v>
      </c>
      <c r="D48" t="s">
        <v>257</v>
      </c>
      <c r="E48" t="s">
        <v>65</v>
      </c>
      <c r="F48">
        <v>0</v>
      </c>
    </row>
    <row r="49" spans="1:6" x14ac:dyDescent="0.25">
      <c r="A49" t="s">
        <v>258</v>
      </c>
      <c r="B49" t="s">
        <v>259</v>
      </c>
      <c r="C49" t="s">
        <v>130</v>
      </c>
      <c r="D49" t="s">
        <v>260</v>
      </c>
      <c r="E49" t="s">
        <v>65</v>
      </c>
      <c r="F49">
        <v>0</v>
      </c>
    </row>
    <row r="50" spans="1:6" x14ac:dyDescent="0.25">
      <c r="A50" t="s">
        <v>261</v>
      </c>
      <c r="B50" t="s">
        <v>262</v>
      </c>
      <c r="C50" t="s">
        <v>86</v>
      </c>
      <c r="D50" t="s">
        <v>86</v>
      </c>
      <c r="E50" t="s">
        <v>65</v>
      </c>
      <c r="F50">
        <v>0</v>
      </c>
    </row>
    <row r="51" spans="1:6" x14ac:dyDescent="0.25">
      <c r="A51" t="s">
        <v>263</v>
      </c>
      <c r="B51" t="s">
        <v>264</v>
      </c>
      <c r="C51" t="s">
        <v>233</v>
      </c>
      <c r="D51" t="s">
        <v>265</v>
      </c>
      <c r="E51" t="s">
        <v>65</v>
      </c>
      <c r="F51">
        <v>0</v>
      </c>
    </row>
    <row r="52" spans="1:6" x14ac:dyDescent="0.25">
      <c r="A52" t="s">
        <v>266</v>
      </c>
      <c r="F52">
        <f>SUBTOTAL(109,COMISIONES[Total Comisiones])</f>
      </c>
    </row>
  </sheetData>
  <pageMargins left="0.7" right="0.7" top="0.75" bottom="0.75" header="0.3" footer="0.3"/>
  <pageSetup paperSize="9" orientation="landscape" horizontalDpi="4294967295" verticalDpi="4294967295" scale="100" fitToWidth="1" fitToHeigh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FormatPr defaultRowHeight="15" outlineLevelRow="0" outlineLevelCol="0" x14ac:dyDescent="5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271</v>
      </c>
      <c r="G1" t="s">
        <v>272</v>
      </c>
      <c r="H1" t="s">
        <v>273</v>
      </c>
    </row>
    <row r="2" spans="1:8" x14ac:dyDescent="0.25">
      <c r="A2" t="s">
        <v>61</v>
      </c>
      <c r="B2" t="s">
        <v>62</v>
      </c>
      <c r="C2" t="s">
        <v>63</v>
      </c>
      <c r="D2" t="s">
        <v>64</v>
      </c>
      <c r="E2" t="s">
        <v>65</v>
      </c>
      <c r="F2">
        <v>0</v>
      </c>
    </row>
    <row r="3" spans="1:8" x14ac:dyDescent="0.25">
      <c r="A3" t="s">
        <v>67</v>
      </c>
      <c r="B3" t="s">
        <v>68</v>
      </c>
      <c r="C3" t="s">
        <v>69</v>
      </c>
      <c r="D3" t="s">
        <v>70</v>
      </c>
      <c r="E3" t="s">
        <v>65</v>
      </c>
      <c r="F3">
        <v>0</v>
      </c>
    </row>
    <row r="4" spans="1:8" x14ac:dyDescent="0.25">
      <c r="A4" t="s">
        <v>71</v>
      </c>
      <c r="B4" t="s">
        <v>72</v>
      </c>
      <c r="C4" t="s">
        <v>70</v>
      </c>
      <c r="D4" t="s">
        <v>73</v>
      </c>
      <c r="E4" t="s">
        <v>65</v>
      </c>
      <c r="F4">
        <v>0</v>
      </c>
    </row>
    <row r="5" spans="1:8" x14ac:dyDescent="0.25">
      <c r="A5" t="s">
        <v>75</v>
      </c>
      <c r="B5" t="s">
        <v>76</v>
      </c>
      <c r="C5" t="s">
        <v>77</v>
      </c>
      <c r="D5" t="s">
        <v>78</v>
      </c>
      <c r="E5" t="s">
        <v>65</v>
      </c>
      <c r="F5">
        <v>0</v>
      </c>
    </row>
    <row r="6" spans="1:8" x14ac:dyDescent="0.25">
      <c r="A6" t="s">
        <v>80</v>
      </c>
      <c r="B6" t="s">
        <v>81</v>
      </c>
      <c r="C6" t="s">
        <v>82</v>
      </c>
      <c r="D6" t="s">
        <v>83</v>
      </c>
      <c r="E6" t="s">
        <v>65</v>
      </c>
      <c r="F6">
        <v>0</v>
      </c>
    </row>
    <row r="7" spans="1:8" x14ac:dyDescent="0.25">
      <c r="A7" t="s">
        <v>84</v>
      </c>
      <c r="B7" t="s">
        <v>85</v>
      </c>
      <c r="C7" t="s">
        <v>86</v>
      </c>
      <c r="D7" t="s">
        <v>87</v>
      </c>
      <c r="E7" t="s">
        <v>65</v>
      </c>
      <c r="F7">
        <v>0</v>
      </c>
    </row>
    <row r="8" spans="1:8" x14ac:dyDescent="0.25">
      <c r="A8" t="s">
        <v>89</v>
      </c>
      <c r="B8" t="s">
        <v>90</v>
      </c>
      <c r="C8" t="s">
        <v>91</v>
      </c>
      <c r="D8" t="s">
        <v>92</v>
      </c>
      <c r="E8" t="s">
        <v>65</v>
      </c>
      <c r="F8">
        <v>0</v>
      </c>
    </row>
    <row r="9" spans="1:8" x14ac:dyDescent="0.25">
      <c r="A9" t="s">
        <v>94</v>
      </c>
      <c r="B9" t="s">
        <v>95</v>
      </c>
      <c r="C9" t="s">
        <v>96</v>
      </c>
      <c r="D9" t="s">
        <v>97</v>
      </c>
      <c r="E9" t="s">
        <v>65</v>
      </c>
      <c r="F9">
        <v>0</v>
      </c>
    </row>
    <row r="10" spans="1:8" x14ac:dyDescent="0.25">
      <c r="A10" t="s">
        <v>98</v>
      </c>
      <c r="B10" t="s">
        <v>99</v>
      </c>
      <c r="C10" t="s">
        <v>86</v>
      </c>
      <c r="D10" t="s">
        <v>86</v>
      </c>
      <c r="E10" t="s">
        <v>65</v>
      </c>
      <c r="F10">
        <v>0</v>
      </c>
    </row>
    <row r="11" spans="1:8" x14ac:dyDescent="0.25">
      <c r="A11" t="s">
        <v>101</v>
      </c>
      <c r="B11" t="s">
        <v>102</v>
      </c>
      <c r="C11" t="s">
        <v>103</v>
      </c>
      <c r="D11" t="s">
        <v>104</v>
      </c>
      <c r="E11" t="s">
        <v>65</v>
      </c>
      <c r="F11">
        <v>0</v>
      </c>
    </row>
    <row r="12" spans="1:8" x14ac:dyDescent="0.25">
      <c r="A12" t="s">
        <v>106</v>
      </c>
      <c r="B12" t="s">
        <v>107</v>
      </c>
      <c r="C12" t="s">
        <v>108</v>
      </c>
      <c r="D12" t="s">
        <v>109</v>
      </c>
      <c r="E12" t="s">
        <v>65</v>
      </c>
      <c r="F12">
        <v>0</v>
      </c>
    </row>
    <row r="13" spans="1:8" x14ac:dyDescent="0.25">
      <c r="A13" t="s">
        <v>111</v>
      </c>
      <c r="B13" t="s">
        <v>112</v>
      </c>
      <c r="C13" t="s">
        <v>113</v>
      </c>
      <c r="D13" t="s">
        <v>114</v>
      </c>
      <c r="E13" t="s">
        <v>65</v>
      </c>
      <c r="F13">
        <v>0</v>
      </c>
    </row>
    <row r="14" spans="1:8" x14ac:dyDescent="0.25">
      <c r="A14" t="s">
        <v>116</v>
      </c>
      <c r="B14" t="s">
        <v>117</v>
      </c>
      <c r="C14" t="s">
        <v>118</v>
      </c>
      <c r="D14" t="s">
        <v>119</v>
      </c>
      <c r="E14" t="s">
        <v>65</v>
      </c>
      <c r="F14">
        <v>0</v>
      </c>
    </row>
    <row r="15" spans="1:8" x14ac:dyDescent="0.25">
      <c r="A15" t="s">
        <v>120</v>
      </c>
      <c r="B15" t="s">
        <v>121</v>
      </c>
      <c r="C15" t="s">
        <v>122</v>
      </c>
      <c r="D15" t="s">
        <v>123</v>
      </c>
      <c r="E15" t="s">
        <v>65</v>
      </c>
      <c r="F15">
        <v>0</v>
      </c>
    </row>
    <row r="16" spans="1:8" x14ac:dyDescent="0.25">
      <c r="A16" t="s">
        <v>125</v>
      </c>
      <c r="B16" t="s">
        <v>126</v>
      </c>
      <c r="C16" t="s">
        <v>127</v>
      </c>
      <c r="D16" t="s">
        <v>64</v>
      </c>
      <c r="E16" t="s">
        <v>65</v>
      </c>
      <c r="F16">
        <v>0</v>
      </c>
    </row>
    <row r="17" spans="1:8" x14ac:dyDescent="0.25">
      <c r="A17" t="s">
        <v>128</v>
      </c>
      <c r="B17" t="s">
        <v>129</v>
      </c>
      <c r="C17" t="s">
        <v>130</v>
      </c>
      <c r="D17" t="s">
        <v>131</v>
      </c>
      <c r="E17" t="s">
        <v>65</v>
      </c>
      <c r="F17">
        <v>0</v>
      </c>
    </row>
    <row r="18" spans="1:8" x14ac:dyDescent="0.25">
      <c r="A18" t="s">
        <v>132</v>
      </c>
      <c r="B18" t="s">
        <v>133</v>
      </c>
      <c r="C18" t="s">
        <v>134</v>
      </c>
      <c r="D18" t="s">
        <v>135</v>
      </c>
      <c r="E18" t="s">
        <v>65</v>
      </c>
      <c r="F18">
        <v>0</v>
      </c>
    </row>
    <row r="19" spans="1:8" x14ac:dyDescent="0.25">
      <c r="A19" t="s">
        <v>137</v>
      </c>
      <c r="B19" t="s">
        <v>138</v>
      </c>
      <c r="C19" t="s">
        <v>139</v>
      </c>
      <c r="D19" t="s">
        <v>140</v>
      </c>
      <c r="E19" t="s">
        <v>65</v>
      </c>
      <c r="F19">
        <v>0</v>
      </c>
    </row>
    <row r="20" spans="1:8" x14ac:dyDescent="0.25">
      <c r="A20" t="s">
        <v>142</v>
      </c>
      <c r="B20" t="s">
        <v>143</v>
      </c>
      <c r="C20" t="s">
        <v>144</v>
      </c>
      <c r="D20" t="s">
        <v>145</v>
      </c>
      <c r="E20" t="s">
        <v>65</v>
      </c>
      <c r="F20">
        <v>0</v>
      </c>
    </row>
    <row r="21" spans="1:8" x14ac:dyDescent="0.25">
      <c r="A21" t="s">
        <v>146</v>
      </c>
      <c r="B21" t="s">
        <v>147</v>
      </c>
      <c r="C21" t="s">
        <v>148</v>
      </c>
      <c r="D21" t="s">
        <v>149</v>
      </c>
      <c r="E21" t="s">
        <v>65</v>
      </c>
      <c r="F21">
        <v>0</v>
      </c>
    </row>
    <row r="22" spans="1:8" x14ac:dyDescent="0.25">
      <c r="A22" t="s">
        <v>150</v>
      </c>
      <c r="B22" t="s">
        <v>151</v>
      </c>
      <c r="C22" t="s">
        <v>152</v>
      </c>
      <c r="D22" t="s">
        <v>153</v>
      </c>
      <c r="E22" t="s">
        <v>65</v>
      </c>
      <c r="F22">
        <v>0</v>
      </c>
    </row>
    <row r="23" spans="1:8" x14ac:dyDescent="0.25">
      <c r="A23" t="s">
        <v>154</v>
      </c>
      <c r="B23" t="s">
        <v>155</v>
      </c>
      <c r="C23" t="s">
        <v>156</v>
      </c>
      <c r="D23" t="s">
        <v>157</v>
      </c>
      <c r="E23" t="s">
        <v>65</v>
      </c>
      <c r="F23">
        <v>0</v>
      </c>
    </row>
    <row r="24" spans="1:8" x14ac:dyDescent="0.25">
      <c r="A24" t="s">
        <v>159</v>
      </c>
      <c r="B24" t="s">
        <v>160</v>
      </c>
      <c r="C24" t="s">
        <v>148</v>
      </c>
      <c r="D24" t="s">
        <v>161</v>
      </c>
      <c r="E24" t="s">
        <v>65</v>
      </c>
      <c r="F24">
        <v>0</v>
      </c>
    </row>
    <row r="25" spans="1:8" x14ac:dyDescent="0.25">
      <c r="A25" t="s">
        <v>163</v>
      </c>
      <c r="B25" t="s">
        <v>164</v>
      </c>
      <c r="C25" t="s">
        <v>165</v>
      </c>
      <c r="D25" t="s">
        <v>165</v>
      </c>
      <c r="E25" t="s">
        <v>65</v>
      </c>
      <c r="F25">
        <v>0</v>
      </c>
    </row>
    <row r="26" spans="1:8" x14ac:dyDescent="0.25">
      <c r="A26" t="s">
        <v>167</v>
      </c>
      <c r="B26" t="s">
        <v>168</v>
      </c>
      <c r="C26" t="s">
        <v>169</v>
      </c>
      <c r="D26" t="s">
        <v>170</v>
      </c>
      <c r="E26" t="s">
        <v>65</v>
      </c>
      <c r="F26">
        <v>0</v>
      </c>
    </row>
    <row r="27" spans="1:8" x14ac:dyDescent="0.25">
      <c r="A27" t="s">
        <v>171</v>
      </c>
      <c r="B27" t="s">
        <v>172</v>
      </c>
      <c r="C27" t="s">
        <v>173</v>
      </c>
      <c r="D27" t="s">
        <v>174</v>
      </c>
      <c r="E27" t="s">
        <v>65</v>
      </c>
      <c r="F27">
        <v>0</v>
      </c>
    </row>
    <row r="28" spans="1:8" x14ac:dyDescent="0.25">
      <c r="A28" t="s">
        <v>175</v>
      </c>
      <c r="B28" t="s">
        <v>176</v>
      </c>
      <c r="C28" t="s">
        <v>177</v>
      </c>
      <c r="D28" t="s">
        <v>70</v>
      </c>
      <c r="E28" t="s">
        <v>65</v>
      </c>
      <c r="F28">
        <v>500000</v>
      </c>
      <c r="G28">
        <v>500000</v>
      </c>
    </row>
    <row r="29" spans="1:8" x14ac:dyDescent="0.25">
      <c r="A29" t="s">
        <v>179</v>
      </c>
      <c r="B29" t="s">
        <v>180</v>
      </c>
      <c r="C29" t="s">
        <v>181</v>
      </c>
      <c r="D29" t="s">
        <v>182</v>
      </c>
      <c r="E29" t="s">
        <v>65</v>
      </c>
      <c r="F29">
        <v>300000</v>
      </c>
      <c r="H29">
        <v>300000</v>
      </c>
    </row>
    <row r="30" spans="1:8" x14ac:dyDescent="0.25">
      <c r="A30" t="s">
        <v>184</v>
      </c>
      <c r="B30" t="s">
        <v>185</v>
      </c>
      <c r="C30" t="s">
        <v>186</v>
      </c>
      <c r="D30" t="s">
        <v>187</v>
      </c>
      <c r="E30" t="s">
        <v>65</v>
      </c>
      <c r="F30">
        <v>0</v>
      </c>
    </row>
    <row r="31" spans="1:8" x14ac:dyDescent="0.25">
      <c r="A31" t="s">
        <v>189</v>
      </c>
      <c r="B31" t="s">
        <v>190</v>
      </c>
      <c r="C31" t="s">
        <v>191</v>
      </c>
      <c r="D31" t="s">
        <v>192</v>
      </c>
      <c r="E31" t="s">
        <v>65</v>
      </c>
      <c r="F31">
        <v>0</v>
      </c>
    </row>
    <row r="32" spans="1:8" x14ac:dyDescent="0.25">
      <c r="A32" t="s">
        <v>193</v>
      </c>
      <c r="B32" t="s">
        <v>194</v>
      </c>
      <c r="C32" t="s">
        <v>195</v>
      </c>
      <c r="D32" t="s">
        <v>196</v>
      </c>
      <c r="E32" t="s">
        <v>65</v>
      </c>
      <c r="F32">
        <v>0</v>
      </c>
    </row>
    <row r="33" spans="1:8" x14ac:dyDescent="0.25">
      <c r="A33" t="s">
        <v>198</v>
      </c>
      <c r="B33" t="s">
        <v>199</v>
      </c>
      <c r="C33" t="s">
        <v>200</v>
      </c>
      <c r="D33" t="s">
        <v>139</v>
      </c>
      <c r="E33" t="s">
        <v>65</v>
      </c>
      <c r="F33">
        <v>0</v>
      </c>
    </row>
    <row r="34" spans="1:8" x14ac:dyDescent="0.25">
      <c r="A34" t="s">
        <v>201</v>
      </c>
      <c r="B34" t="s">
        <v>202</v>
      </c>
      <c r="C34" t="s">
        <v>187</v>
      </c>
      <c r="D34" t="s">
        <v>203</v>
      </c>
      <c r="E34" t="s">
        <v>65</v>
      </c>
      <c r="F34">
        <v>0</v>
      </c>
    </row>
    <row r="35" spans="1:8" x14ac:dyDescent="0.25">
      <c r="A35" t="s">
        <v>204</v>
      </c>
      <c r="B35" t="s">
        <v>205</v>
      </c>
      <c r="C35" t="s">
        <v>206</v>
      </c>
      <c r="D35" t="s">
        <v>207</v>
      </c>
      <c r="E35" t="s">
        <v>65</v>
      </c>
      <c r="F35">
        <v>0</v>
      </c>
    </row>
    <row r="36" spans="1:8" x14ac:dyDescent="0.25">
      <c r="A36" t="s">
        <v>208</v>
      </c>
      <c r="B36" t="s">
        <v>209</v>
      </c>
      <c r="C36" t="s">
        <v>210</v>
      </c>
      <c r="D36" t="s">
        <v>196</v>
      </c>
      <c r="E36" t="s">
        <v>65</v>
      </c>
      <c r="F36">
        <v>0</v>
      </c>
    </row>
    <row r="37" spans="1:8" x14ac:dyDescent="0.25">
      <c r="A37" t="s">
        <v>212</v>
      </c>
      <c r="B37" t="s">
        <v>213</v>
      </c>
      <c r="C37" t="s">
        <v>134</v>
      </c>
      <c r="D37" t="s">
        <v>92</v>
      </c>
      <c r="E37" t="s">
        <v>65</v>
      </c>
      <c r="F37">
        <v>450000</v>
      </c>
      <c r="G37">
        <v>450000</v>
      </c>
    </row>
    <row r="38" spans="1:8" x14ac:dyDescent="0.25">
      <c r="A38" t="s">
        <v>215</v>
      </c>
      <c r="B38" t="s">
        <v>216</v>
      </c>
      <c r="C38" t="s">
        <v>217</v>
      </c>
      <c r="D38" t="s">
        <v>218</v>
      </c>
      <c r="E38" t="s">
        <v>65</v>
      </c>
      <c r="F38">
        <v>200000</v>
      </c>
      <c r="G38">
        <v>200000</v>
      </c>
    </row>
    <row r="39" spans="1:8" x14ac:dyDescent="0.25">
      <c r="A39" t="s">
        <v>219</v>
      </c>
      <c r="B39" t="s">
        <v>220</v>
      </c>
      <c r="C39" t="s">
        <v>221</v>
      </c>
      <c r="D39" t="s">
        <v>222</v>
      </c>
      <c r="E39" t="s">
        <v>65</v>
      </c>
      <c r="F39">
        <v>0</v>
      </c>
    </row>
    <row r="40" spans="1:8" x14ac:dyDescent="0.25">
      <c r="A40" t="s">
        <v>223</v>
      </c>
      <c r="B40" t="s">
        <v>224</v>
      </c>
      <c r="C40" t="s">
        <v>225</v>
      </c>
      <c r="D40" t="s">
        <v>226</v>
      </c>
      <c r="E40" t="s">
        <v>65</v>
      </c>
      <c r="F40">
        <v>0</v>
      </c>
    </row>
    <row r="41" spans="1:8" x14ac:dyDescent="0.25">
      <c r="A41" t="s">
        <v>227</v>
      </c>
      <c r="B41" t="s">
        <v>228</v>
      </c>
      <c r="C41" t="s">
        <v>229</v>
      </c>
      <c r="D41" t="s">
        <v>230</v>
      </c>
      <c r="E41" t="s">
        <v>65</v>
      </c>
      <c r="F41">
        <v>0</v>
      </c>
    </row>
    <row r="42" spans="1:8" x14ac:dyDescent="0.25">
      <c r="A42" t="s">
        <v>231</v>
      </c>
      <c r="B42" t="s">
        <v>232</v>
      </c>
      <c r="C42" t="s">
        <v>233</v>
      </c>
      <c r="D42" t="s">
        <v>234</v>
      </c>
      <c r="E42" t="s">
        <v>65</v>
      </c>
      <c r="F42">
        <v>450000</v>
      </c>
      <c r="G42">
        <v>450000</v>
      </c>
    </row>
    <row r="43" spans="1:8" x14ac:dyDescent="0.25">
      <c r="A43" t="s">
        <v>236</v>
      </c>
      <c r="B43" t="s">
        <v>237</v>
      </c>
      <c r="C43" t="s">
        <v>127</v>
      </c>
      <c r="D43" t="s">
        <v>238</v>
      </c>
      <c r="E43" t="s">
        <v>65</v>
      </c>
      <c r="F43">
        <v>0</v>
      </c>
    </row>
    <row r="44" spans="1:8" x14ac:dyDescent="0.25">
      <c r="A44" t="s">
        <v>239</v>
      </c>
      <c r="B44" t="s">
        <v>240</v>
      </c>
      <c r="C44" t="s">
        <v>241</v>
      </c>
      <c r="D44" t="s">
        <v>242</v>
      </c>
      <c r="E44" t="s">
        <v>65</v>
      </c>
      <c r="F44">
        <v>0</v>
      </c>
    </row>
    <row r="45" spans="1:8" x14ac:dyDescent="0.25">
      <c r="A45" t="s">
        <v>243</v>
      </c>
      <c r="B45" t="s">
        <v>244</v>
      </c>
      <c r="C45" t="s">
        <v>245</v>
      </c>
      <c r="D45" t="s">
        <v>246</v>
      </c>
      <c r="E45" t="s">
        <v>65</v>
      </c>
      <c r="F45">
        <v>0</v>
      </c>
    </row>
    <row r="46" spans="1:8" x14ac:dyDescent="0.25">
      <c r="A46" t="s">
        <v>247</v>
      </c>
      <c r="B46" t="s">
        <v>248</v>
      </c>
      <c r="C46" t="s">
        <v>233</v>
      </c>
      <c r="D46" t="s">
        <v>70</v>
      </c>
      <c r="E46" t="s">
        <v>65</v>
      </c>
      <c r="F46">
        <v>0</v>
      </c>
    </row>
    <row r="47" spans="1:8" x14ac:dyDescent="0.25">
      <c r="A47" t="s">
        <v>249</v>
      </c>
      <c r="B47" t="s">
        <v>250</v>
      </c>
      <c r="C47" t="s">
        <v>251</v>
      </c>
      <c r="D47" t="s">
        <v>252</v>
      </c>
      <c r="E47" t="s">
        <v>65</v>
      </c>
      <c r="F47">
        <v>0</v>
      </c>
    </row>
    <row r="48" spans="1:8" x14ac:dyDescent="0.25">
      <c r="A48" t="s">
        <v>254</v>
      </c>
      <c r="B48" t="s">
        <v>255</v>
      </c>
      <c r="C48" t="s">
        <v>256</v>
      </c>
      <c r="D48" t="s">
        <v>257</v>
      </c>
      <c r="E48" t="s">
        <v>65</v>
      </c>
      <c r="F48">
        <v>0</v>
      </c>
    </row>
    <row r="49" spans="1:8" x14ac:dyDescent="0.25">
      <c r="A49" t="s">
        <v>258</v>
      </c>
      <c r="B49" t="s">
        <v>259</v>
      </c>
      <c r="C49" t="s">
        <v>130</v>
      </c>
      <c r="D49" t="s">
        <v>260</v>
      </c>
      <c r="E49" t="s">
        <v>65</v>
      </c>
      <c r="F49">
        <v>0</v>
      </c>
    </row>
    <row r="50" spans="1:8" x14ac:dyDescent="0.25">
      <c r="A50" t="s">
        <v>261</v>
      </c>
      <c r="B50" t="s">
        <v>262</v>
      </c>
      <c r="C50" t="s">
        <v>86</v>
      </c>
      <c r="D50" t="s">
        <v>86</v>
      </c>
      <c r="E50" t="s">
        <v>65</v>
      </c>
      <c r="F50">
        <v>0</v>
      </c>
    </row>
    <row r="51" spans="1:8" x14ac:dyDescent="0.25">
      <c r="A51" t="s">
        <v>263</v>
      </c>
      <c r="B51" t="s">
        <v>264</v>
      </c>
      <c r="C51" t="s">
        <v>233</v>
      </c>
      <c r="D51" t="s">
        <v>265</v>
      </c>
      <c r="E51" t="s">
        <v>65</v>
      </c>
      <c r="F51">
        <v>0</v>
      </c>
    </row>
    <row r="52" spans="1:8" x14ac:dyDescent="0.25">
      <c r="A52" t="s">
        <v>266</v>
      </c>
      <c r="F52">
        <f>SUBTOTAL(109,NOIMPONIBLE[Total Bonos No Imponibles])</f>
      </c>
      <c r="G52">
        <f>SUBTOTAL(109,NOIMPONIBLE[DESGASTE DE HERRAMIENTAS])</f>
      </c>
      <c r="H52">
        <f>SUBTOTAL(109,NOIMPONIBLE[VIATICO])</f>
      </c>
    </row>
  </sheetData>
  <pageMargins left="0.7" right="0.7" top="0.75" bottom="0.75" header="0.3" footer="0.3"/>
  <pageSetup paperSize="9" orientation="landscape" horizontalDpi="4294967295" verticalDpi="4294967295" scale="100" fitToWidth="1" fitToHeight="1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FormatPr defaultRowHeight="15" outlineLevelRow="0" outlineLevelCol="0" x14ac:dyDescent="5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48</v>
      </c>
      <c r="G1" t="s">
        <v>274</v>
      </c>
    </row>
    <row r="2" spans="1:7" x14ac:dyDescent="0.25">
      <c r="A2" t="s">
        <v>61</v>
      </c>
      <c r="B2" t="s">
        <v>62</v>
      </c>
      <c r="C2" t="s">
        <v>63</v>
      </c>
      <c r="D2" t="s">
        <v>64</v>
      </c>
      <c r="E2" t="s">
        <v>65</v>
      </c>
      <c r="F2">
        <v>0</v>
      </c>
    </row>
    <row r="3" spans="1:7" x14ac:dyDescent="0.25">
      <c r="A3" t="s">
        <v>67</v>
      </c>
      <c r="B3" t="s">
        <v>68</v>
      </c>
      <c r="C3" t="s">
        <v>69</v>
      </c>
      <c r="D3" t="s">
        <v>70</v>
      </c>
      <c r="E3" t="s">
        <v>65</v>
      </c>
      <c r="F3">
        <v>0</v>
      </c>
    </row>
    <row r="4" spans="1:7" x14ac:dyDescent="0.25">
      <c r="A4" t="s">
        <v>71</v>
      </c>
      <c r="B4" t="s">
        <v>72</v>
      </c>
      <c r="C4" t="s">
        <v>70</v>
      </c>
      <c r="D4" t="s">
        <v>73</v>
      </c>
      <c r="E4" t="s">
        <v>65</v>
      </c>
      <c r="F4">
        <v>0</v>
      </c>
    </row>
    <row r="5" spans="1:7" x14ac:dyDescent="0.25">
      <c r="A5" t="s">
        <v>75</v>
      </c>
      <c r="B5" t="s">
        <v>76</v>
      </c>
      <c r="C5" t="s">
        <v>77</v>
      </c>
      <c r="D5" t="s">
        <v>78</v>
      </c>
      <c r="E5" t="s">
        <v>65</v>
      </c>
      <c r="F5">
        <v>0</v>
      </c>
    </row>
    <row r="6" spans="1:7" x14ac:dyDescent="0.25">
      <c r="A6" t="s">
        <v>80</v>
      </c>
      <c r="B6" t="s">
        <v>81</v>
      </c>
      <c r="C6" t="s">
        <v>82</v>
      </c>
      <c r="D6" t="s">
        <v>83</v>
      </c>
      <c r="E6" t="s">
        <v>65</v>
      </c>
      <c r="F6">
        <v>0</v>
      </c>
    </row>
    <row r="7" spans="1:7" x14ac:dyDescent="0.25">
      <c r="A7" t="s">
        <v>84</v>
      </c>
      <c r="B7" t="s">
        <v>85</v>
      </c>
      <c r="C7" t="s">
        <v>86</v>
      </c>
      <c r="D7" t="s">
        <v>87</v>
      </c>
      <c r="E7" t="s">
        <v>65</v>
      </c>
      <c r="F7">
        <v>0</v>
      </c>
    </row>
    <row r="8" spans="1:7" x14ac:dyDescent="0.25">
      <c r="A8" t="s">
        <v>89</v>
      </c>
      <c r="B8" t="s">
        <v>90</v>
      </c>
      <c r="C8" t="s">
        <v>91</v>
      </c>
      <c r="D8" t="s">
        <v>92</v>
      </c>
      <c r="E8" t="s">
        <v>65</v>
      </c>
      <c r="F8">
        <v>0</v>
      </c>
    </row>
    <row r="9" spans="1:7" x14ac:dyDescent="0.25">
      <c r="A9" t="s">
        <v>94</v>
      </c>
      <c r="B9" t="s">
        <v>95</v>
      </c>
      <c r="C9" t="s">
        <v>96</v>
      </c>
      <c r="D9" t="s">
        <v>97</v>
      </c>
      <c r="E9" t="s">
        <v>65</v>
      </c>
      <c r="F9">
        <v>0</v>
      </c>
    </row>
    <row r="10" spans="1:7" x14ac:dyDescent="0.25">
      <c r="A10" t="s">
        <v>98</v>
      </c>
      <c r="B10" t="s">
        <v>99</v>
      </c>
      <c r="C10" t="s">
        <v>86</v>
      </c>
      <c r="D10" t="s">
        <v>86</v>
      </c>
      <c r="E10" t="s">
        <v>65</v>
      </c>
      <c r="F10">
        <v>0</v>
      </c>
    </row>
    <row r="11" spans="1:7" x14ac:dyDescent="0.25">
      <c r="A11" t="s">
        <v>101</v>
      </c>
      <c r="B11" t="s">
        <v>102</v>
      </c>
      <c r="C11" t="s">
        <v>103</v>
      </c>
      <c r="D11" t="s">
        <v>104</v>
      </c>
      <c r="E11" t="s">
        <v>65</v>
      </c>
      <c r="F11">
        <v>0</v>
      </c>
    </row>
    <row r="12" spans="1:7" x14ac:dyDescent="0.25">
      <c r="A12" t="s">
        <v>106</v>
      </c>
      <c r="B12" t="s">
        <v>107</v>
      </c>
      <c r="C12" t="s">
        <v>108</v>
      </c>
      <c r="D12" t="s">
        <v>109</v>
      </c>
      <c r="E12" t="s">
        <v>65</v>
      </c>
      <c r="F12">
        <v>159584</v>
      </c>
    </row>
    <row r="13" spans="1:7" x14ac:dyDescent="0.25">
      <c r="A13" t="s">
        <v>111</v>
      </c>
      <c r="B13" t="s">
        <v>112</v>
      </c>
      <c r="C13" t="s">
        <v>113</v>
      </c>
      <c r="D13" t="s">
        <v>114</v>
      </c>
      <c r="E13" t="s">
        <v>65</v>
      </c>
      <c r="F13">
        <v>0</v>
      </c>
    </row>
    <row r="14" spans="1:7" x14ac:dyDescent="0.25">
      <c r="A14" t="s">
        <v>116</v>
      </c>
      <c r="B14" t="s">
        <v>117</v>
      </c>
      <c r="C14" t="s">
        <v>118</v>
      </c>
      <c r="D14" t="s">
        <v>119</v>
      </c>
      <c r="E14" t="s">
        <v>65</v>
      </c>
      <c r="F14">
        <v>0</v>
      </c>
    </row>
    <row r="15" spans="1:7" x14ac:dyDescent="0.25">
      <c r="A15" t="s">
        <v>120</v>
      </c>
      <c r="B15" t="s">
        <v>121</v>
      </c>
      <c r="C15" t="s">
        <v>122</v>
      </c>
      <c r="D15" t="s">
        <v>123</v>
      </c>
      <c r="E15" t="s">
        <v>65</v>
      </c>
      <c r="F15">
        <v>0</v>
      </c>
    </row>
    <row r="16" spans="1:7" x14ac:dyDescent="0.25">
      <c r="A16" t="s">
        <v>125</v>
      </c>
      <c r="B16" t="s">
        <v>126</v>
      </c>
      <c r="C16" t="s">
        <v>127</v>
      </c>
      <c r="D16" t="s">
        <v>64</v>
      </c>
      <c r="E16" t="s">
        <v>65</v>
      </c>
      <c r="F16">
        <v>0</v>
      </c>
    </row>
    <row r="17" spans="1:7" x14ac:dyDescent="0.25">
      <c r="A17" t="s">
        <v>128</v>
      </c>
      <c r="B17" t="s">
        <v>129</v>
      </c>
      <c r="C17" t="s">
        <v>130</v>
      </c>
      <c r="D17" t="s">
        <v>131</v>
      </c>
      <c r="E17" t="s">
        <v>65</v>
      </c>
      <c r="F17">
        <v>0</v>
      </c>
    </row>
    <row r="18" spans="1:7" x14ac:dyDescent="0.25">
      <c r="A18" t="s">
        <v>132</v>
      </c>
      <c r="B18" t="s">
        <v>133</v>
      </c>
      <c r="C18" t="s">
        <v>134</v>
      </c>
      <c r="D18" t="s">
        <v>135</v>
      </c>
      <c r="E18" t="s">
        <v>65</v>
      </c>
      <c r="F18">
        <v>0</v>
      </c>
    </row>
    <row r="19" spans="1:7" x14ac:dyDescent="0.25">
      <c r="A19" t="s">
        <v>137</v>
      </c>
      <c r="B19" t="s">
        <v>138</v>
      </c>
      <c r="C19" t="s">
        <v>139</v>
      </c>
      <c r="D19" t="s">
        <v>140</v>
      </c>
      <c r="E19" t="s">
        <v>65</v>
      </c>
      <c r="F19">
        <v>0</v>
      </c>
    </row>
    <row r="20" spans="1:7" x14ac:dyDescent="0.25">
      <c r="A20" t="s">
        <v>142</v>
      </c>
      <c r="B20" t="s">
        <v>143</v>
      </c>
      <c r="C20" t="s">
        <v>144</v>
      </c>
      <c r="D20" t="s">
        <v>145</v>
      </c>
      <c r="E20" t="s">
        <v>65</v>
      </c>
      <c r="F20">
        <v>0</v>
      </c>
    </row>
    <row r="21" spans="1:7" x14ac:dyDescent="0.25">
      <c r="A21" t="s">
        <v>146</v>
      </c>
      <c r="B21" t="s">
        <v>147</v>
      </c>
      <c r="C21" t="s">
        <v>148</v>
      </c>
      <c r="D21" t="s">
        <v>149</v>
      </c>
      <c r="E21" t="s">
        <v>65</v>
      </c>
      <c r="F21">
        <v>0</v>
      </c>
    </row>
    <row r="22" spans="1:7" x14ac:dyDescent="0.25">
      <c r="A22" t="s">
        <v>150</v>
      </c>
      <c r="B22" t="s">
        <v>151</v>
      </c>
      <c r="C22" t="s">
        <v>152</v>
      </c>
      <c r="D22" t="s">
        <v>153</v>
      </c>
      <c r="E22" t="s">
        <v>65</v>
      </c>
      <c r="F22">
        <v>87961</v>
      </c>
    </row>
    <row r="23" spans="1:7" x14ac:dyDescent="0.25">
      <c r="A23" t="s">
        <v>154</v>
      </c>
      <c r="B23" t="s">
        <v>155</v>
      </c>
      <c r="C23" t="s">
        <v>156</v>
      </c>
      <c r="D23" t="s">
        <v>157</v>
      </c>
      <c r="E23" t="s">
        <v>65</v>
      </c>
      <c r="F23">
        <v>0</v>
      </c>
    </row>
    <row r="24" spans="1:7" x14ac:dyDescent="0.25">
      <c r="A24" t="s">
        <v>159</v>
      </c>
      <c r="B24" t="s">
        <v>160</v>
      </c>
      <c r="C24" t="s">
        <v>148</v>
      </c>
      <c r="D24" t="s">
        <v>161</v>
      </c>
      <c r="E24" t="s">
        <v>65</v>
      </c>
      <c r="F24">
        <v>0</v>
      </c>
    </row>
    <row r="25" spans="1:7" x14ac:dyDescent="0.25">
      <c r="A25" t="s">
        <v>163</v>
      </c>
      <c r="B25" t="s">
        <v>164</v>
      </c>
      <c r="C25" t="s">
        <v>165</v>
      </c>
      <c r="D25" t="s">
        <v>165</v>
      </c>
      <c r="E25" t="s">
        <v>65</v>
      </c>
      <c r="F25">
        <v>0</v>
      </c>
    </row>
    <row r="26" spans="1:7" x14ac:dyDescent="0.25">
      <c r="A26" t="s">
        <v>167</v>
      </c>
      <c r="B26" t="s">
        <v>168</v>
      </c>
      <c r="C26" t="s">
        <v>169</v>
      </c>
      <c r="D26" t="s">
        <v>170</v>
      </c>
      <c r="E26" t="s">
        <v>65</v>
      </c>
      <c r="F26">
        <v>0</v>
      </c>
    </row>
    <row r="27" spans="1:7" x14ac:dyDescent="0.25">
      <c r="A27" t="s">
        <v>171</v>
      </c>
      <c r="B27" t="s">
        <v>172</v>
      </c>
      <c r="C27" t="s">
        <v>173</v>
      </c>
      <c r="D27" t="s">
        <v>174</v>
      </c>
      <c r="E27" t="s">
        <v>65</v>
      </c>
      <c r="F27">
        <v>0</v>
      </c>
    </row>
    <row r="28" spans="1:7" x14ac:dyDescent="0.25">
      <c r="A28" t="s">
        <v>175</v>
      </c>
      <c r="B28" t="s">
        <v>176</v>
      </c>
      <c r="C28" t="s">
        <v>177</v>
      </c>
      <c r="D28" t="s">
        <v>70</v>
      </c>
      <c r="E28" t="s">
        <v>65</v>
      </c>
      <c r="F28">
        <v>0</v>
      </c>
    </row>
    <row r="29" spans="1:7" x14ac:dyDescent="0.25">
      <c r="A29" t="s">
        <v>179</v>
      </c>
      <c r="B29" t="s">
        <v>180</v>
      </c>
      <c r="C29" t="s">
        <v>181</v>
      </c>
      <c r="D29" t="s">
        <v>182</v>
      </c>
      <c r="E29" t="s">
        <v>65</v>
      </c>
      <c r="F29">
        <v>144362</v>
      </c>
    </row>
    <row r="30" spans="1:7" x14ac:dyDescent="0.25">
      <c r="A30" t="s">
        <v>184</v>
      </c>
      <c r="B30" t="s">
        <v>185</v>
      </c>
      <c r="C30" t="s">
        <v>186</v>
      </c>
      <c r="D30" t="s">
        <v>187</v>
      </c>
      <c r="E30" t="s">
        <v>65</v>
      </c>
      <c r="F30">
        <v>284829</v>
      </c>
    </row>
    <row r="31" spans="1:7" x14ac:dyDescent="0.25">
      <c r="A31" t="s">
        <v>189</v>
      </c>
      <c r="B31" t="s">
        <v>190</v>
      </c>
      <c r="C31" t="s">
        <v>191</v>
      </c>
      <c r="D31" t="s">
        <v>192</v>
      </c>
      <c r="E31" t="s">
        <v>65</v>
      </c>
      <c r="F31">
        <v>0</v>
      </c>
    </row>
    <row r="32" spans="1:7" x14ac:dyDescent="0.25">
      <c r="A32" t="s">
        <v>193</v>
      </c>
      <c r="B32" t="s">
        <v>194</v>
      </c>
      <c r="C32" t="s">
        <v>195</v>
      </c>
      <c r="D32" t="s">
        <v>196</v>
      </c>
      <c r="E32" t="s">
        <v>65</v>
      </c>
      <c r="F32">
        <v>0</v>
      </c>
    </row>
    <row r="33" spans="1:7" x14ac:dyDescent="0.25">
      <c r="A33" t="s">
        <v>198</v>
      </c>
      <c r="B33" t="s">
        <v>199</v>
      </c>
      <c r="C33" t="s">
        <v>200</v>
      </c>
      <c r="D33" t="s">
        <v>139</v>
      </c>
      <c r="E33" t="s">
        <v>65</v>
      </c>
      <c r="F33">
        <v>0</v>
      </c>
    </row>
    <row r="34" spans="1:7" x14ac:dyDescent="0.25">
      <c r="A34" t="s">
        <v>201</v>
      </c>
      <c r="B34" t="s">
        <v>202</v>
      </c>
      <c r="C34" t="s">
        <v>187</v>
      </c>
      <c r="D34" t="s">
        <v>203</v>
      </c>
      <c r="E34" t="s">
        <v>65</v>
      </c>
      <c r="F34">
        <v>0</v>
      </c>
    </row>
    <row r="35" spans="1:7" x14ac:dyDescent="0.25">
      <c r="A35" t="s">
        <v>204</v>
      </c>
      <c r="B35" t="s">
        <v>205</v>
      </c>
      <c r="C35" t="s">
        <v>206</v>
      </c>
      <c r="D35" t="s">
        <v>207</v>
      </c>
      <c r="E35" t="s">
        <v>65</v>
      </c>
      <c r="F35">
        <v>0</v>
      </c>
    </row>
    <row r="36" spans="1:7" x14ac:dyDescent="0.25">
      <c r="A36" t="s">
        <v>208</v>
      </c>
      <c r="B36" t="s">
        <v>209</v>
      </c>
      <c r="C36" t="s">
        <v>210</v>
      </c>
      <c r="D36" t="s">
        <v>196</v>
      </c>
      <c r="E36" t="s">
        <v>65</v>
      </c>
      <c r="F36">
        <v>0</v>
      </c>
    </row>
    <row r="37" spans="1:7" x14ac:dyDescent="0.25">
      <c r="A37" t="s">
        <v>212</v>
      </c>
      <c r="B37" t="s">
        <v>213</v>
      </c>
      <c r="C37" t="s">
        <v>134</v>
      </c>
      <c r="D37" t="s">
        <v>92</v>
      </c>
      <c r="E37" t="s">
        <v>65</v>
      </c>
      <c r="F37">
        <v>0</v>
      </c>
    </row>
    <row r="38" spans="1:7" x14ac:dyDescent="0.25">
      <c r="A38" t="s">
        <v>215</v>
      </c>
      <c r="B38" t="s">
        <v>216</v>
      </c>
      <c r="C38" t="s">
        <v>217</v>
      </c>
      <c r="D38" t="s">
        <v>218</v>
      </c>
      <c r="E38" t="s">
        <v>65</v>
      </c>
      <c r="F38">
        <v>0</v>
      </c>
    </row>
    <row r="39" spans="1:7" x14ac:dyDescent="0.25">
      <c r="A39" t="s">
        <v>219</v>
      </c>
      <c r="B39" t="s">
        <v>220</v>
      </c>
      <c r="C39" t="s">
        <v>221</v>
      </c>
      <c r="D39" t="s">
        <v>222</v>
      </c>
      <c r="E39" t="s">
        <v>65</v>
      </c>
      <c r="F39">
        <v>0</v>
      </c>
    </row>
    <row r="40" spans="1:7" x14ac:dyDescent="0.25">
      <c r="A40" t="s">
        <v>223</v>
      </c>
      <c r="B40" t="s">
        <v>224</v>
      </c>
      <c r="C40" t="s">
        <v>225</v>
      </c>
      <c r="D40" t="s">
        <v>226</v>
      </c>
      <c r="E40" t="s">
        <v>65</v>
      </c>
      <c r="F40">
        <v>0</v>
      </c>
    </row>
    <row r="41" spans="1:7" x14ac:dyDescent="0.25">
      <c r="A41" t="s">
        <v>227</v>
      </c>
      <c r="B41" t="s">
        <v>228</v>
      </c>
      <c r="C41" t="s">
        <v>229</v>
      </c>
      <c r="D41" t="s">
        <v>230</v>
      </c>
      <c r="E41" t="s">
        <v>65</v>
      </c>
      <c r="F41">
        <v>0</v>
      </c>
    </row>
    <row r="42" spans="1:7" x14ac:dyDescent="0.25">
      <c r="A42" t="s">
        <v>231</v>
      </c>
      <c r="B42" t="s">
        <v>232</v>
      </c>
      <c r="C42" t="s">
        <v>233</v>
      </c>
      <c r="D42" t="s">
        <v>234</v>
      </c>
      <c r="E42" t="s">
        <v>65</v>
      </c>
      <c r="F42">
        <v>0</v>
      </c>
    </row>
    <row r="43" spans="1:7" x14ac:dyDescent="0.25">
      <c r="A43" t="s">
        <v>236</v>
      </c>
      <c r="B43" t="s">
        <v>237</v>
      </c>
      <c r="C43" t="s">
        <v>127</v>
      </c>
      <c r="D43" t="s">
        <v>238</v>
      </c>
      <c r="E43" t="s">
        <v>65</v>
      </c>
      <c r="F43">
        <v>0</v>
      </c>
    </row>
    <row r="44" spans="1:7" x14ac:dyDescent="0.25">
      <c r="A44" t="s">
        <v>239</v>
      </c>
      <c r="B44" t="s">
        <v>240</v>
      </c>
      <c r="C44" t="s">
        <v>241</v>
      </c>
      <c r="D44" t="s">
        <v>242</v>
      </c>
      <c r="E44" t="s">
        <v>65</v>
      </c>
      <c r="F44">
        <v>0</v>
      </c>
    </row>
    <row r="45" spans="1:7" x14ac:dyDescent="0.25">
      <c r="A45" t="s">
        <v>243</v>
      </c>
      <c r="B45" t="s">
        <v>244</v>
      </c>
      <c r="C45" t="s">
        <v>245</v>
      </c>
      <c r="D45" t="s">
        <v>246</v>
      </c>
      <c r="E45" t="s">
        <v>65</v>
      </c>
      <c r="F45">
        <v>0</v>
      </c>
    </row>
    <row r="46" spans="1:7" x14ac:dyDescent="0.25">
      <c r="A46" t="s">
        <v>247</v>
      </c>
      <c r="B46" t="s">
        <v>248</v>
      </c>
      <c r="C46" t="s">
        <v>233</v>
      </c>
      <c r="D46" t="s">
        <v>70</v>
      </c>
      <c r="E46" t="s">
        <v>65</v>
      </c>
      <c r="F46">
        <v>0</v>
      </c>
    </row>
    <row r="47" spans="1:7" x14ac:dyDescent="0.25">
      <c r="A47" t="s">
        <v>249</v>
      </c>
      <c r="B47" t="s">
        <v>250</v>
      </c>
      <c r="C47" t="s">
        <v>251</v>
      </c>
      <c r="D47" t="s">
        <v>252</v>
      </c>
      <c r="E47" t="s">
        <v>65</v>
      </c>
      <c r="F47">
        <v>0</v>
      </c>
    </row>
    <row r="48" spans="1:7" x14ac:dyDescent="0.25">
      <c r="A48" t="s">
        <v>254</v>
      </c>
      <c r="B48" t="s">
        <v>255</v>
      </c>
      <c r="C48" t="s">
        <v>256</v>
      </c>
      <c r="D48" t="s">
        <v>257</v>
      </c>
      <c r="E48" t="s">
        <v>65</v>
      </c>
      <c r="F48">
        <v>0</v>
      </c>
    </row>
    <row r="49" spans="1:7" x14ac:dyDescent="0.25">
      <c r="A49" t="s">
        <v>258</v>
      </c>
      <c r="B49" t="s">
        <v>259</v>
      </c>
      <c r="C49" t="s">
        <v>130</v>
      </c>
      <c r="D49" t="s">
        <v>260</v>
      </c>
      <c r="E49" t="s">
        <v>65</v>
      </c>
      <c r="F49">
        <v>0</v>
      </c>
    </row>
    <row r="50" spans="1:7" x14ac:dyDescent="0.25">
      <c r="A50" t="s">
        <v>261</v>
      </c>
      <c r="B50" t="s">
        <v>262</v>
      </c>
      <c r="C50" t="s">
        <v>86</v>
      </c>
      <c r="D50" t="s">
        <v>86</v>
      </c>
      <c r="E50" t="s">
        <v>65</v>
      </c>
      <c r="F50">
        <v>37271</v>
      </c>
    </row>
    <row r="51" spans="1:7" x14ac:dyDescent="0.25">
      <c r="A51" t="s">
        <v>263</v>
      </c>
      <c r="B51" t="s">
        <v>264</v>
      </c>
      <c r="C51" t="s">
        <v>233</v>
      </c>
      <c r="D51" t="s">
        <v>265</v>
      </c>
      <c r="E51" t="s">
        <v>65</v>
      </c>
      <c r="F51">
        <v>0</v>
      </c>
    </row>
    <row r="52" spans="1:7" x14ac:dyDescent="0.25">
      <c r="A52" t="s">
        <v>266</v>
      </c>
      <c r="F52">
        <f>SUBTOTAL(109,PRESTAMOS[Total Prestamos])</f>
      </c>
      <c r="G52">
        <f>SUBTOTAL(109,PRESTAMOS[credito social Cuota 4])</f>
      </c>
    </row>
  </sheetData>
  <pageMargins left="0.7" right="0.7" top="0.75" bottom="0.75" header="0.3" footer="0.3"/>
  <pageSetup paperSize="9" orientation="landscape" horizontalDpi="4294967295" verticalDpi="4294967295" scale="100" fitToWidth="1" fitToHeight="1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FormatPr defaultRowHeight="15" outlineLevelRow="0" outlineLevelCol="0" x14ac:dyDescent="5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275</v>
      </c>
      <c r="G1" t="s">
        <v>276</v>
      </c>
    </row>
    <row r="2" spans="1:7" x14ac:dyDescent="0.25">
      <c r="A2" t="s">
        <v>61</v>
      </c>
      <c r="B2" t="s">
        <v>62</v>
      </c>
      <c r="C2" t="s">
        <v>63</v>
      </c>
      <c r="D2" t="s">
        <v>64</v>
      </c>
      <c r="E2" t="s">
        <v>65</v>
      </c>
      <c r="F2">
        <v>130000</v>
      </c>
      <c r="G2">
        <v>130000</v>
      </c>
    </row>
    <row r="3" spans="1:7" x14ac:dyDescent="0.25">
      <c r="A3" t="s">
        <v>67</v>
      </c>
      <c r="B3" t="s">
        <v>68</v>
      </c>
      <c r="C3" t="s">
        <v>69</v>
      </c>
      <c r="D3" t="s">
        <v>70</v>
      </c>
      <c r="E3" t="s">
        <v>65</v>
      </c>
      <c r="F3">
        <v>0</v>
      </c>
    </row>
    <row r="4" spans="1:7" x14ac:dyDescent="0.25">
      <c r="A4" t="s">
        <v>71</v>
      </c>
      <c r="B4" t="s">
        <v>72</v>
      </c>
      <c r="C4" t="s">
        <v>70</v>
      </c>
      <c r="D4" t="s">
        <v>73</v>
      </c>
      <c r="E4" t="s">
        <v>65</v>
      </c>
      <c r="F4">
        <v>130000</v>
      </c>
      <c r="G4">
        <v>130000</v>
      </c>
    </row>
    <row r="5" spans="1:7" x14ac:dyDescent="0.25">
      <c r="A5" t="s">
        <v>75</v>
      </c>
      <c r="B5" t="s">
        <v>76</v>
      </c>
      <c r="C5" t="s">
        <v>77</v>
      </c>
      <c r="D5" t="s">
        <v>78</v>
      </c>
      <c r="E5" t="s">
        <v>65</v>
      </c>
      <c r="F5">
        <v>0</v>
      </c>
    </row>
    <row r="6" spans="1:7" x14ac:dyDescent="0.25">
      <c r="A6" t="s">
        <v>80</v>
      </c>
      <c r="B6" t="s">
        <v>81</v>
      </c>
      <c r="C6" t="s">
        <v>82</v>
      </c>
      <c r="D6" t="s">
        <v>83</v>
      </c>
      <c r="E6" t="s">
        <v>65</v>
      </c>
      <c r="F6">
        <v>200000</v>
      </c>
      <c r="G6">
        <v>200000</v>
      </c>
    </row>
    <row r="7" spans="1:7" x14ac:dyDescent="0.25">
      <c r="A7" t="s">
        <v>84</v>
      </c>
      <c r="B7" t="s">
        <v>85</v>
      </c>
      <c r="C7" t="s">
        <v>86</v>
      </c>
      <c r="D7" t="s">
        <v>87</v>
      </c>
      <c r="E7" t="s">
        <v>65</v>
      </c>
      <c r="F7">
        <v>130000</v>
      </c>
      <c r="G7">
        <v>130000</v>
      </c>
    </row>
    <row r="8" spans="1:7" x14ac:dyDescent="0.25">
      <c r="A8" t="s">
        <v>89</v>
      </c>
      <c r="B8" t="s">
        <v>90</v>
      </c>
      <c r="C8" t="s">
        <v>91</v>
      </c>
      <c r="D8" t="s">
        <v>92</v>
      </c>
      <c r="E8" t="s">
        <v>65</v>
      </c>
      <c r="F8">
        <v>0</v>
      </c>
    </row>
    <row r="9" spans="1:7" x14ac:dyDescent="0.25">
      <c r="A9" t="s">
        <v>94</v>
      </c>
      <c r="B9" t="s">
        <v>95</v>
      </c>
      <c r="C9" t="s">
        <v>96</v>
      </c>
      <c r="D9" t="s">
        <v>97</v>
      </c>
      <c r="E9" t="s">
        <v>65</v>
      </c>
      <c r="F9">
        <v>130000</v>
      </c>
      <c r="G9">
        <v>130000</v>
      </c>
    </row>
    <row r="10" spans="1:7" x14ac:dyDescent="0.25">
      <c r="A10" t="s">
        <v>98</v>
      </c>
      <c r="B10" t="s">
        <v>99</v>
      </c>
      <c r="C10" t="s">
        <v>86</v>
      </c>
      <c r="D10" t="s">
        <v>86</v>
      </c>
      <c r="E10" t="s">
        <v>65</v>
      </c>
      <c r="F10">
        <v>130000</v>
      </c>
      <c r="G10">
        <v>130000</v>
      </c>
    </row>
    <row r="11" spans="1:7" x14ac:dyDescent="0.25">
      <c r="A11" t="s">
        <v>101</v>
      </c>
      <c r="B11" t="s">
        <v>102</v>
      </c>
      <c r="C11" t="s">
        <v>103</v>
      </c>
      <c r="D11" t="s">
        <v>104</v>
      </c>
      <c r="E11" t="s">
        <v>65</v>
      </c>
      <c r="F11">
        <v>130000</v>
      </c>
      <c r="G11">
        <v>130000</v>
      </c>
    </row>
    <row r="12" spans="1:7" x14ac:dyDescent="0.25">
      <c r="A12" t="s">
        <v>106</v>
      </c>
      <c r="B12" t="s">
        <v>107</v>
      </c>
      <c r="C12" t="s">
        <v>108</v>
      </c>
      <c r="D12" t="s">
        <v>109</v>
      </c>
      <c r="E12" t="s">
        <v>65</v>
      </c>
      <c r="F12">
        <v>300000</v>
      </c>
      <c r="G12">
        <v>300000</v>
      </c>
    </row>
    <row r="13" spans="1:7" x14ac:dyDescent="0.25">
      <c r="A13" t="s">
        <v>111</v>
      </c>
      <c r="B13" t="s">
        <v>112</v>
      </c>
      <c r="C13" t="s">
        <v>113</v>
      </c>
      <c r="D13" t="s">
        <v>114</v>
      </c>
      <c r="E13" t="s">
        <v>65</v>
      </c>
      <c r="F13">
        <v>0</v>
      </c>
    </row>
    <row r="14" spans="1:7" x14ac:dyDescent="0.25">
      <c r="A14" t="s">
        <v>116</v>
      </c>
      <c r="B14" t="s">
        <v>117</v>
      </c>
      <c r="C14" t="s">
        <v>118</v>
      </c>
      <c r="D14" t="s">
        <v>119</v>
      </c>
      <c r="E14" t="s">
        <v>65</v>
      </c>
      <c r="F14">
        <v>0</v>
      </c>
    </row>
    <row r="15" spans="1:7" x14ac:dyDescent="0.25">
      <c r="A15" t="s">
        <v>120</v>
      </c>
      <c r="B15" t="s">
        <v>121</v>
      </c>
      <c r="C15" t="s">
        <v>122</v>
      </c>
      <c r="D15" t="s">
        <v>123</v>
      </c>
      <c r="E15" t="s">
        <v>65</v>
      </c>
      <c r="F15">
        <v>0</v>
      </c>
    </row>
    <row r="16" spans="1:7" x14ac:dyDescent="0.25">
      <c r="A16" t="s">
        <v>125</v>
      </c>
      <c r="B16" t="s">
        <v>126</v>
      </c>
      <c r="C16" t="s">
        <v>127</v>
      </c>
      <c r="D16" t="s">
        <v>64</v>
      </c>
      <c r="E16" t="s">
        <v>65</v>
      </c>
      <c r="F16">
        <v>130000</v>
      </c>
      <c r="G16">
        <v>130000</v>
      </c>
    </row>
    <row r="17" spans="1:7" x14ac:dyDescent="0.25">
      <c r="A17" t="s">
        <v>128</v>
      </c>
      <c r="B17" t="s">
        <v>129</v>
      </c>
      <c r="C17" t="s">
        <v>130</v>
      </c>
      <c r="D17" t="s">
        <v>131</v>
      </c>
      <c r="E17" t="s">
        <v>65</v>
      </c>
      <c r="F17">
        <v>130000</v>
      </c>
      <c r="G17">
        <v>130000</v>
      </c>
    </row>
    <row r="18" spans="1:7" x14ac:dyDescent="0.25">
      <c r="A18" t="s">
        <v>132</v>
      </c>
      <c r="B18" t="s">
        <v>133</v>
      </c>
      <c r="C18" t="s">
        <v>134</v>
      </c>
      <c r="D18" t="s">
        <v>135</v>
      </c>
      <c r="E18" t="s">
        <v>65</v>
      </c>
      <c r="F18">
        <v>130000</v>
      </c>
      <c r="G18">
        <v>130000</v>
      </c>
    </row>
    <row r="19" spans="1:7" x14ac:dyDescent="0.25">
      <c r="A19" t="s">
        <v>137</v>
      </c>
      <c r="B19" t="s">
        <v>138</v>
      </c>
      <c r="C19" t="s">
        <v>139</v>
      </c>
      <c r="D19" t="s">
        <v>140</v>
      </c>
      <c r="E19" t="s">
        <v>65</v>
      </c>
      <c r="F19">
        <v>0</v>
      </c>
    </row>
    <row r="20" spans="1:7" x14ac:dyDescent="0.25">
      <c r="A20" t="s">
        <v>142</v>
      </c>
      <c r="B20" t="s">
        <v>143</v>
      </c>
      <c r="C20" t="s">
        <v>144</v>
      </c>
      <c r="D20" t="s">
        <v>145</v>
      </c>
      <c r="E20" t="s">
        <v>65</v>
      </c>
      <c r="F20">
        <v>150000</v>
      </c>
      <c r="G20">
        <v>150000</v>
      </c>
    </row>
    <row r="21" spans="1:7" x14ac:dyDescent="0.25">
      <c r="A21" t="s">
        <v>146</v>
      </c>
      <c r="B21" t="s">
        <v>147</v>
      </c>
      <c r="C21" t="s">
        <v>148</v>
      </c>
      <c r="D21" t="s">
        <v>149</v>
      </c>
      <c r="E21" t="s">
        <v>65</v>
      </c>
      <c r="F21">
        <v>200000</v>
      </c>
      <c r="G21">
        <v>200000</v>
      </c>
    </row>
    <row r="22" spans="1:7" x14ac:dyDescent="0.25">
      <c r="A22" t="s">
        <v>150</v>
      </c>
      <c r="B22" t="s">
        <v>151</v>
      </c>
      <c r="C22" t="s">
        <v>152</v>
      </c>
      <c r="D22" t="s">
        <v>153</v>
      </c>
      <c r="E22" t="s">
        <v>65</v>
      </c>
      <c r="F22">
        <v>130000</v>
      </c>
      <c r="G22">
        <v>130000</v>
      </c>
    </row>
    <row r="23" spans="1:7" x14ac:dyDescent="0.25">
      <c r="A23" t="s">
        <v>154</v>
      </c>
      <c r="B23" t="s">
        <v>155</v>
      </c>
      <c r="C23" t="s">
        <v>156</v>
      </c>
      <c r="D23" t="s">
        <v>157</v>
      </c>
      <c r="E23" t="s">
        <v>65</v>
      </c>
      <c r="F23">
        <v>100000</v>
      </c>
      <c r="G23">
        <v>100000</v>
      </c>
    </row>
    <row r="24" spans="1:7" x14ac:dyDescent="0.25">
      <c r="A24" t="s">
        <v>159</v>
      </c>
      <c r="B24" t="s">
        <v>160</v>
      </c>
      <c r="C24" t="s">
        <v>148</v>
      </c>
      <c r="D24" t="s">
        <v>161</v>
      </c>
      <c r="E24" t="s">
        <v>65</v>
      </c>
      <c r="F24">
        <v>200000</v>
      </c>
      <c r="G24">
        <v>200000</v>
      </c>
    </row>
    <row r="25" spans="1:7" x14ac:dyDescent="0.25">
      <c r="A25" t="s">
        <v>163</v>
      </c>
      <c r="B25" t="s">
        <v>164</v>
      </c>
      <c r="C25" t="s">
        <v>165</v>
      </c>
      <c r="D25" t="s">
        <v>165</v>
      </c>
      <c r="E25" t="s">
        <v>65</v>
      </c>
      <c r="F25">
        <v>0</v>
      </c>
    </row>
    <row r="26" spans="1:7" x14ac:dyDescent="0.25">
      <c r="A26" t="s">
        <v>167</v>
      </c>
      <c r="B26" t="s">
        <v>168</v>
      </c>
      <c r="C26" t="s">
        <v>169</v>
      </c>
      <c r="D26" t="s">
        <v>170</v>
      </c>
      <c r="E26" t="s">
        <v>65</v>
      </c>
      <c r="F26">
        <v>0</v>
      </c>
    </row>
    <row r="27" spans="1:7" x14ac:dyDescent="0.25">
      <c r="A27" t="s">
        <v>171</v>
      </c>
      <c r="B27" t="s">
        <v>172</v>
      </c>
      <c r="C27" t="s">
        <v>173</v>
      </c>
      <c r="D27" t="s">
        <v>174</v>
      </c>
      <c r="E27" t="s">
        <v>65</v>
      </c>
      <c r="F27">
        <v>0</v>
      </c>
    </row>
    <row r="28" spans="1:7" x14ac:dyDescent="0.25">
      <c r="A28" t="s">
        <v>175</v>
      </c>
      <c r="B28" t="s">
        <v>176</v>
      </c>
      <c r="C28" t="s">
        <v>177</v>
      </c>
      <c r="D28" t="s">
        <v>70</v>
      </c>
      <c r="E28" t="s">
        <v>65</v>
      </c>
      <c r="F28">
        <v>0</v>
      </c>
    </row>
    <row r="29" spans="1:7" x14ac:dyDescent="0.25">
      <c r="A29" t="s">
        <v>179</v>
      </c>
      <c r="B29" t="s">
        <v>180</v>
      </c>
      <c r="C29" t="s">
        <v>181</v>
      </c>
      <c r="D29" t="s">
        <v>182</v>
      </c>
      <c r="E29" t="s">
        <v>65</v>
      </c>
      <c r="F29">
        <v>400000</v>
      </c>
      <c r="G29">
        <v>400000</v>
      </c>
    </row>
    <row r="30" spans="1:7" x14ac:dyDescent="0.25">
      <c r="A30" t="s">
        <v>184</v>
      </c>
      <c r="B30" t="s">
        <v>185</v>
      </c>
      <c r="C30" t="s">
        <v>186</v>
      </c>
      <c r="D30" t="s">
        <v>187</v>
      </c>
      <c r="E30" t="s">
        <v>65</v>
      </c>
      <c r="F30">
        <v>0</v>
      </c>
    </row>
    <row r="31" spans="1:7" x14ac:dyDescent="0.25">
      <c r="A31" t="s">
        <v>189</v>
      </c>
      <c r="B31" t="s">
        <v>190</v>
      </c>
      <c r="C31" t="s">
        <v>191</v>
      </c>
      <c r="D31" t="s">
        <v>192</v>
      </c>
      <c r="E31" t="s">
        <v>65</v>
      </c>
      <c r="F31">
        <v>0</v>
      </c>
    </row>
    <row r="32" spans="1:7" x14ac:dyDescent="0.25">
      <c r="A32" t="s">
        <v>193</v>
      </c>
      <c r="B32" t="s">
        <v>194</v>
      </c>
      <c r="C32" t="s">
        <v>195</v>
      </c>
      <c r="D32" t="s">
        <v>196</v>
      </c>
      <c r="E32" t="s">
        <v>65</v>
      </c>
      <c r="F32">
        <v>0</v>
      </c>
    </row>
    <row r="33" spans="1:7" x14ac:dyDescent="0.25">
      <c r="A33" t="s">
        <v>198</v>
      </c>
      <c r="B33" t="s">
        <v>199</v>
      </c>
      <c r="C33" t="s">
        <v>200</v>
      </c>
      <c r="D33" t="s">
        <v>139</v>
      </c>
      <c r="E33" t="s">
        <v>65</v>
      </c>
      <c r="F33">
        <v>0</v>
      </c>
    </row>
    <row r="34" spans="1:7" x14ac:dyDescent="0.25">
      <c r="A34" t="s">
        <v>201</v>
      </c>
      <c r="B34" t="s">
        <v>202</v>
      </c>
      <c r="C34" t="s">
        <v>187</v>
      </c>
      <c r="D34" t="s">
        <v>203</v>
      </c>
      <c r="E34" t="s">
        <v>65</v>
      </c>
      <c r="F34">
        <v>130000</v>
      </c>
      <c r="G34">
        <v>130000</v>
      </c>
    </row>
    <row r="35" spans="1:7" x14ac:dyDescent="0.25">
      <c r="A35" t="s">
        <v>204</v>
      </c>
      <c r="B35" t="s">
        <v>205</v>
      </c>
      <c r="C35" t="s">
        <v>206</v>
      </c>
      <c r="D35" t="s">
        <v>207</v>
      </c>
      <c r="E35" t="s">
        <v>65</v>
      </c>
      <c r="F35">
        <v>130000</v>
      </c>
      <c r="G35">
        <v>130000</v>
      </c>
    </row>
    <row r="36" spans="1:7" x14ac:dyDescent="0.25">
      <c r="A36" t="s">
        <v>208</v>
      </c>
      <c r="B36" t="s">
        <v>209</v>
      </c>
      <c r="C36" t="s">
        <v>210</v>
      </c>
      <c r="D36" t="s">
        <v>196</v>
      </c>
      <c r="E36" t="s">
        <v>65</v>
      </c>
      <c r="F36">
        <v>200000</v>
      </c>
      <c r="G36">
        <v>200000</v>
      </c>
    </row>
    <row r="37" spans="1:7" x14ac:dyDescent="0.25">
      <c r="A37" t="s">
        <v>212</v>
      </c>
      <c r="B37" t="s">
        <v>213</v>
      </c>
      <c r="C37" t="s">
        <v>134</v>
      </c>
      <c r="D37" t="s">
        <v>92</v>
      </c>
      <c r="E37" t="s">
        <v>65</v>
      </c>
      <c r="F37">
        <v>200000</v>
      </c>
      <c r="G37">
        <v>200000</v>
      </c>
    </row>
    <row r="38" spans="1:7" x14ac:dyDescent="0.25">
      <c r="A38" t="s">
        <v>215</v>
      </c>
      <c r="B38" t="s">
        <v>216</v>
      </c>
      <c r="C38" t="s">
        <v>217</v>
      </c>
      <c r="D38" t="s">
        <v>218</v>
      </c>
      <c r="E38" t="s">
        <v>65</v>
      </c>
      <c r="F38">
        <v>0</v>
      </c>
    </row>
    <row r="39" spans="1:7" x14ac:dyDescent="0.25">
      <c r="A39" t="s">
        <v>219</v>
      </c>
      <c r="B39" t="s">
        <v>220</v>
      </c>
      <c r="C39" t="s">
        <v>221</v>
      </c>
      <c r="D39" t="s">
        <v>222</v>
      </c>
      <c r="E39" t="s">
        <v>65</v>
      </c>
      <c r="F39">
        <v>130000</v>
      </c>
      <c r="G39">
        <v>130000</v>
      </c>
    </row>
    <row r="40" spans="1:7" x14ac:dyDescent="0.25">
      <c r="A40" t="s">
        <v>223</v>
      </c>
      <c r="B40" t="s">
        <v>224</v>
      </c>
      <c r="C40" t="s">
        <v>225</v>
      </c>
      <c r="D40" t="s">
        <v>226</v>
      </c>
      <c r="E40" t="s">
        <v>65</v>
      </c>
      <c r="F40">
        <v>130000</v>
      </c>
      <c r="G40">
        <v>130000</v>
      </c>
    </row>
    <row r="41" spans="1:7" x14ac:dyDescent="0.25">
      <c r="A41" t="s">
        <v>227</v>
      </c>
      <c r="B41" t="s">
        <v>228</v>
      </c>
      <c r="C41" t="s">
        <v>229</v>
      </c>
      <c r="D41" t="s">
        <v>230</v>
      </c>
      <c r="E41" t="s">
        <v>65</v>
      </c>
      <c r="F41">
        <v>0</v>
      </c>
    </row>
    <row r="42" spans="1:7" x14ac:dyDescent="0.25">
      <c r="A42" t="s">
        <v>231</v>
      </c>
      <c r="B42" t="s">
        <v>232</v>
      </c>
      <c r="C42" t="s">
        <v>233</v>
      </c>
      <c r="D42" t="s">
        <v>234</v>
      </c>
      <c r="E42" t="s">
        <v>65</v>
      </c>
      <c r="F42">
        <v>0</v>
      </c>
    </row>
    <row r="43" spans="1:7" x14ac:dyDescent="0.25">
      <c r="A43" t="s">
        <v>236</v>
      </c>
      <c r="B43" t="s">
        <v>237</v>
      </c>
      <c r="C43" t="s">
        <v>127</v>
      </c>
      <c r="D43" t="s">
        <v>238</v>
      </c>
      <c r="E43" t="s">
        <v>65</v>
      </c>
      <c r="F43">
        <v>130000</v>
      </c>
      <c r="G43">
        <v>130000</v>
      </c>
    </row>
    <row r="44" spans="1:7" x14ac:dyDescent="0.25">
      <c r="A44" t="s">
        <v>239</v>
      </c>
      <c r="B44" t="s">
        <v>240</v>
      </c>
      <c r="C44" t="s">
        <v>241</v>
      </c>
      <c r="D44" t="s">
        <v>242</v>
      </c>
      <c r="E44" t="s">
        <v>65</v>
      </c>
      <c r="F44">
        <v>210000</v>
      </c>
      <c r="G44">
        <v>210000</v>
      </c>
    </row>
    <row r="45" spans="1:7" x14ac:dyDescent="0.25">
      <c r="A45" t="s">
        <v>243</v>
      </c>
      <c r="B45" t="s">
        <v>244</v>
      </c>
      <c r="C45" t="s">
        <v>245</v>
      </c>
      <c r="D45" t="s">
        <v>246</v>
      </c>
      <c r="E45" t="s">
        <v>65</v>
      </c>
      <c r="F45">
        <v>130000</v>
      </c>
      <c r="G45">
        <v>130000</v>
      </c>
    </row>
    <row r="46" spans="1:7" x14ac:dyDescent="0.25">
      <c r="A46" t="s">
        <v>247</v>
      </c>
      <c r="B46" t="s">
        <v>248</v>
      </c>
      <c r="C46" t="s">
        <v>233</v>
      </c>
      <c r="D46" t="s">
        <v>70</v>
      </c>
      <c r="E46" t="s">
        <v>65</v>
      </c>
      <c r="F46">
        <v>0</v>
      </c>
    </row>
    <row r="47" spans="1:7" x14ac:dyDescent="0.25">
      <c r="A47" t="s">
        <v>249</v>
      </c>
      <c r="B47" t="s">
        <v>250</v>
      </c>
      <c r="C47" t="s">
        <v>251</v>
      </c>
      <c r="D47" t="s">
        <v>252</v>
      </c>
      <c r="E47" t="s">
        <v>65</v>
      </c>
      <c r="F47">
        <v>200000</v>
      </c>
      <c r="G47">
        <v>200000</v>
      </c>
    </row>
    <row r="48" spans="1:7" x14ac:dyDescent="0.25">
      <c r="A48" t="s">
        <v>254</v>
      </c>
      <c r="B48" t="s">
        <v>255</v>
      </c>
      <c r="C48" t="s">
        <v>256</v>
      </c>
      <c r="D48" t="s">
        <v>257</v>
      </c>
      <c r="E48" t="s">
        <v>65</v>
      </c>
      <c r="F48">
        <v>0</v>
      </c>
    </row>
    <row r="49" spans="1:7" x14ac:dyDescent="0.25">
      <c r="A49" t="s">
        <v>258</v>
      </c>
      <c r="B49" t="s">
        <v>259</v>
      </c>
      <c r="C49" t="s">
        <v>130</v>
      </c>
      <c r="D49" t="s">
        <v>260</v>
      </c>
      <c r="E49" t="s">
        <v>65</v>
      </c>
      <c r="F49">
        <v>130000</v>
      </c>
      <c r="G49">
        <v>130000</v>
      </c>
    </row>
    <row r="50" spans="1:7" x14ac:dyDescent="0.25">
      <c r="A50" t="s">
        <v>261</v>
      </c>
      <c r="B50" t="s">
        <v>262</v>
      </c>
      <c r="C50" t="s">
        <v>86</v>
      </c>
      <c r="D50" t="s">
        <v>86</v>
      </c>
      <c r="E50" t="s">
        <v>65</v>
      </c>
      <c r="F50">
        <v>130000</v>
      </c>
      <c r="G50">
        <v>130000</v>
      </c>
    </row>
    <row r="51" spans="1:7" x14ac:dyDescent="0.25">
      <c r="A51" t="s">
        <v>263</v>
      </c>
      <c r="B51" t="s">
        <v>264</v>
      </c>
      <c r="C51" t="s">
        <v>233</v>
      </c>
      <c r="D51" t="s">
        <v>265</v>
      </c>
      <c r="E51" t="s">
        <v>65</v>
      </c>
      <c r="F51">
        <v>0</v>
      </c>
    </row>
    <row r="52" spans="1:7" x14ac:dyDescent="0.25">
      <c r="A52" t="s">
        <v>266</v>
      </c>
      <c r="F52">
        <f>SUBTOTAL(109,ANTICIPOS[Total Anticipos])</f>
      </c>
      <c r="G52">
        <f>SUBTOTAL(109,ANTICIPOS[ANTICIPO DE SUELDO])</f>
      </c>
    </row>
  </sheetData>
  <pageMargins left="0.7" right="0.7" top="0.75" bottom="0.75" header="0.3" footer="0.3"/>
  <pageSetup paperSize="9" orientation="landscape" horizontalDpi="4294967295" verticalDpi="4294967295" scale="100" fitToWidth="1" fitToHeigh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FormatPr defaultRowHeight="15" outlineLevelRow="0" outlineLevelCol="0" x14ac:dyDescent="5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277</v>
      </c>
    </row>
    <row r="2" spans="1:6" x14ac:dyDescent="0.25">
      <c r="A2" t="s">
        <v>61</v>
      </c>
      <c r="B2" t="s">
        <v>62</v>
      </c>
      <c r="C2" t="s">
        <v>63</v>
      </c>
      <c r="D2" t="s">
        <v>64</v>
      </c>
      <c r="E2" t="s">
        <v>65</v>
      </c>
      <c r="F2">
        <v>0</v>
      </c>
    </row>
    <row r="3" spans="1:6" x14ac:dyDescent="0.25">
      <c r="A3" t="s">
        <v>67</v>
      </c>
      <c r="B3" t="s">
        <v>68</v>
      </c>
      <c r="C3" t="s">
        <v>69</v>
      </c>
      <c r="D3" t="s">
        <v>70</v>
      </c>
      <c r="E3" t="s">
        <v>65</v>
      </c>
      <c r="F3">
        <v>0</v>
      </c>
    </row>
    <row r="4" spans="1:6" x14ac:dyDescent="0.25">
      <c r="A4" t="s">
        <v>71</v>
      </c>
      <c r="B4" t="s">
        <v>72</v>
      </c>
      <c r="C4" t="s">
        <v>70</v>
      </c>
      <c r="D4" t="s">
        <v>73</v>
      </c>
      <c r="E4" t="s">
        <v>65</v>
      </c>
      <c r="F4">
        <v>0</v>
      </c>
    </row>
    <row r="5" spans="1:6" x14ac:dyDescent="0.25">
      <c r="A5" t="s">
        <v>75</v>
      </c>
      <c r="B5" t="s">
        <v>76</v>
      </c>
      <c r="C5" t="s">
        <v>77</v>
      </c>
      <c r="D5" t="s">
        <v>78</v>
      </c>
      <c r="E5" t="s">
        <v>65</v>
      </c>
      <c r="F5">
        <v>0</v>
      </c>
    </row>
    <row r="6" spans="1:6" x14ac:dyDescent="0.25">
      <c r="A6" t="s">
        <v>80</v>
      </c>
      <c r="B6" t="s">
        <v>81</v>
      </c>
      <c r="C6" t="s">
        <v>82</v>
      </c>
      <c r="D6" t="s">
        <v>83</v>
      </c>
      <c r="E6" t="s">
        <v>65</v>
      </c>
      <c r="F6">
        <v>0</v>
      </c>
    </row>
    <row r="7" spans="1:6" x14ac:dyDescent="0.25">
      <c r="A7" t="s">
        <v>84</v>
      </c>
      <c r="B7" t="s">
        <v>85</v>
      </c>
      <c r="C7" t="s">
        <v>86</v>
      </c>
      <c r="D7" t="s">
        <v>87</v>
      </c>
      <c r="E7" t="s">
        <v>65</v>
      </c>
      <c r="F7">
        <v>0</v>
      </c>
    </row>
    <row r="8" spans="1:6" x14ac:dyDescent="0.25">
      <c r="A8" t="s">
        <v>89</v>
      </c>
      <c r="B8" t="s">
        <v>90</v>
      </c>
      <c r="C8" t="s">
        <v>91</v>
      </c>
      <c r="D8" t="s">
        <v>92</v>
      </c>
      <c r="E8" t="s">
        <v>65</v>
      </c>
      <c r="F8">
        <v>0</v>
      </c>
    </row>
    <row r="9" spans="1:6" x14ac:dyDescent="0.25">
      <c r="A9" t="s">
        <v>94</v>
      </c>
      <c r="B9" t="s">
        <v>95</v>
      </c>
      <c r="C9" t="s">
        <v>96</v>
      </c>
      <c r="D9" t="s">
        <v>97</v>
      </c>
      <c r="E9" t="s">
        <v>65</v>
      </c>
      <c r="F9">
        <v>0</v>
      </c>
    </row>
    <row r="10" spans="1:6" x14ac:dyDescent="0.25">
      <c r="A10" t="s">
        <v>98</v>
      </c>
      <c r="B10" t="s">
        <v>99</v>
      </c>
      <c r="C10" t="s">
        <v>86</v>
      </c>
      <c r="D10" t="s">
        <v>86</v>
      </c>
      <c r="E10" t="s">
        <v>65</v>
      </c>
      <c r="F10">
        <v>0</v>
      </c>
    </row>
    <row r="11" spans="1:6" x14ac:dyDescent="0.25">
      <c r="A11" t="s">
        <v>101</v>
      </c>
      <c r="B11" t="s">
        <v>102</v>
      </c>
      <c r="C11" t="s">
        <v>103</v>
      </c>
      <c r="D11" t="s">
        <v>104</v>
      </c>
      <c r="E11" t="s">
        <v>65</v>
      </c>
      <c r="F11">
        <v>0</v>
      </c>
    </row>
    <row r="12" spans="1:6" x14ac:dyDescent="0.25">
      <c r="A12" t="s">
        <v>106</v>
      </c>
      <c r="B12" t="s">
        <v>107</v>
      </c>
      <c r="C12" t="s">
        <v>108</v>
      </c>
      <c r="D12" t="s">
        <v>109</v>
      </c>
      <c r="E12" t="s">
        <v>65</v>
      </c>
      <c r="F12">
        <v>0</v>
      </c>
    </row>
    <row r="13" spans="1:6" x14ac:dyDescent="0.25">
      <c r="A13" t="s">
        <v>111</v>
      </c>
      <c r="B13" t="s">
        <v>112</v>
      </c>
      <c r="C13" t="s">
        <v>113</v>
      </c>
      <c r="D13" t="s">
        <v>114</v>
      </c>
      <c r="E13" t="s">
        <v>65</v>
      </c>
      <c r="F13">
        <v>0</v>
      </c>
    </row>
    <row r="14" spans="1:6" x14ac:dyDescent="0.25">
      <c r="A14" t="s">
        <v>116</v>
      </c>
      <c r="B14" t="s">
        <v>117</v>
      </c>
      <c r="C14" t="s">
        <v>118</v>
      </c>
      <c r="D14" t="s">
        <v>119</v>
      </c>
      <c r="E14" t="s">
        <v>65</v>
      </c>
      <c r="F14">
        <v>0</v>
      </c>
    </row>
    <row r="15" spans="1:6" x14ac:dyDescent="0.25">
      <c r="A15" t="s">
        <v>120</v>
      </c>
      <c r="B15" t="s">
        <v>121</v>
      </c>
      <c r="C15" t="s">
        <v>122</v>
      </c>
      <c r="D15" t="s">
        <v>123</v>
      </c>
      <c r="E15" t="s">
        <v>65</v>
      </c>
      <c r="F15">
        <v>0</v>
      </c>
    </row>
    <row r="16" spans="1:6" x14ac:dyDescent="0.25">
      <c r="A16" t="s">
        <v>125</v>
      </c>
      <c r="B16" t="s">
        <v>126</v>
      </c>
      <c r="C16" t="s">
        <v>127</v>
      </c>
      <c r="D16" t="s">
        <v>64</v>
      </c>
      <c r="E16" t="s">
        <v>65</v>
      </c>
      <c r="F16">
        <v>0</v>
      </c>
    </row>
    <row r="17" spans="1:6" x14ac:dyDescent="0.25">
      <c r="A17" t="s">
        <v>128</v>
      </c>
      <c r="B17" t="s">
        <v>129</v>
      </c>
      <c r="C17" t="s">
        <v>130</v>
      </c>
      <c r="D17" t="s">
        <v>131</v>
      </c>
      <c r="E17" t="s">
        <v>65</v>
      </c>
      <c r="F17">
        <v>0</v>
      </c>
    </row>
    <row r="18" spans="1:6" x14ac:dyDescent="0.25">
      <c r="A18" t="s">
        <v>132</v>
      </c>
      <c r="B18" t="s">
        <v>133</v>
      </c>
      <c r="C18" t="s">
        <v>134</v>
      </c>
      <c r="D18" t="s">
        <v>135</v>
      </c>
      <c r="E18" t="s">
        <v>65</v>
      </c>
      <c r="F18">
        <v>0</v>
      </c>
    </row>
    <row r="19" spans="1:6" x14ac:dyDescent="0.25">
      <c r="A19" t="s">
        <v>137</v>
      </c>
      <c r="B19" t="s">
        <v>138</v>
      </c>
      <c r="C19" t="s">
        <v>139</v>
      </c>
      <c r="D19" t="s">
        <v>140</v>
      </c>
      <c r="E19" t="s">
        <v>65</v>
      </c>
      <c r="F19">
        <v>0</v>
      </c>
    </row>
    <row r="20" spans="1:6" x14ac:dyDescent="0.25">
      <c r="A20" t="s">
        <v>142</v>
      </c>
      <c r="B20" t="s">
        <v>143</v>
      </c>
      <c r="C20" t="s">
        <v>144</v>
      </c>
      <c r="D20" t="s">
        <v>145</v>
      </c>
      <c r="E20" t="s">
        <v>65</v>
      </c>
      <c r="F20">
        <v>0</v>
      </c>
    </row>
    <row r="21" spans="1:6" x14ac:dyDescent="0.25">
      <c r="A21" t="s">
        <v>146</v>
      </c>
      <c r="B21" t="s">
        <v>147</v>
      </c>
      <c r="C21" t="s">
        <v>148</v>
      </c>
      <c r="D21" t="s">
        <v>149</v>
      </c>
      <c r="E21" t="s">
        <v>65</v>
      </c>
      <c r="F21">
        <v>0</v>
      </c>
    </row>
    <row r="22" spans="1:6" x14ac:dyDescent="0.25">
      <c r="A22" t="s">
        <v>150</v>
      </c>
      <c r="B22" t="s">
        <v>151</v>
      </c>
      <c r="C22" t="s">
        <v>152</v>
      </c>
      <c r="D22" t="s">
        <v>153</v>
      </c>
      <c r="E22" t="s">
        <v>65</v>
      </c>
      <c r="F22">
        <v>0</v>
      </c>
    </row>
    <row r="23" spans="1:6" x14ac:dyDescent="0.25">
      <c r="A23" t="s">
        <v>154</v>
      </c>
      <c r="B23" t="s">
        <v>155</v>
      </c>
      <c r="C23" t="s">
        <v>156</v>
      </c>
      <c r="D23" t="s">
        <v>157</v>
      </c>
      <c r="E23" t="s">
        <v>65</v>
      </c>
      <c r="F23">
        <v>0</v>
      </c>
    </row>
    <row r="24" spans="1:6" x14ac:dyDescent="0.25">
      <c r="A24" t="s">
        <v>159</v>
      </c>
      <c r="B24" t="s">
        <v>160</v>
      </c>
      <c r="C24" t="s">
        <v>148</v>
      </c>
      <c r="D24" t="s">
        <v>161</v>
      </c>
      <c r="E24" t="s">
        <v>65</v>
      </c>
      <c r="F24">
        <v>0</v>
      </c>
    </row>
    <row r="25" spans="1:6" x14ac:dyDescent="0.25">
      <c r="A25" t="s">
        <v>163</v>
      </c>
      <c r="B25" t="s">
        <v>164</v>
      </c>
      <c r="C25" t="s">
        <v>165</v>
      </c>
      <c r="D25" t="s">
        <v>165</v>
      </c>
      <c r="E25" t="s">
        <v>65</v>
      </c>
      <c r="F25">
        <v>0</v>
      </c>
    </row>
    <row r="26" spans="1:6" x14ac:dyDescent="0.25">
      <c r="A26" t="s">
        <v>167</v>
      </c>
      <c r="B26" t="s">
        <v>168</v>
      </c>
      <c r="C26" t="s">
        <v>169</v>
      </c>
      <c r="D26" t="s">
        <v>170</v>
      </c>
      <c r="E26" t="s">
        <v>65</v>
      </c>
      <c r="F26">
        <v>0</v>
      </c>
    </row>
    <row r="27" spans="1:6" x14ac:dyDescent="0.25">
      <c r="A27" t="s">
        <v>171</v>
      </c>
      <c r="B27" t="s">
        <v>172</v>
      </c>
      <c r="C27" t="s">
        <v>173</v>
      </c>
      <c r="D27" t="s">
        <v>174</v>
      </c>
      <c r="E27" t="s">
        <v>65</v>
      </c>
      <c r="F27">
        <v>0</v>
      </c>
    </row>
    <row r="28" spans="1:6" x14ac:dyDescent="0.25">
      <c r="A28" t="s">
        <v>175</v>
      </c>
      <c r="B28" t="s">
        <v>176</v>
      </c>
      <c r="C28" t="s">
        <v>177</v>
      </c>
      <c r="D28" t="s">
        <v>70</v>
      </c>
      <c r="E28" t="s">
        <v>65</v>
      </c>
      <c r="F28">
        <v>0</v>
      </c>
    </row>
    <row r="29" spans="1:6" x14ac:dyDescent="0.25">
      <c r="A29" t="s">
        <v>179</v>
      </c>
      <c r="B29" t="s">
        <v>180</v>
      </c>
      <c r="C29" t="s">
        <v>181</v>
      </c>
      <c r="D29" t="s">
        <v>182</v>
      </c>
      <c r="E29" t="s">
        <v>65</v>
      </c>
      <c r="F29">
        <v>0</v>
      </c>
    </row>
    <row r="30" spans="1:6" x14ac:dyDescent="0.25">
      <c r="A30" t="s">
        <v>184</v>
      </c>
      <c r="B30" t="s">
        <v>185</v>
      </c>
      <c r="C30" t="s">
        <v>186</v>
      </c>
      <c r="D30" t="s">
        <v>187</v>
      </c>
      <c r="E30" t="s">
        <v>65</v>
      </c>
      <c r="F30">
        <v>0</v>
      </c>
    </row>
    <row r="31" spans="1:6" x14ac:dyDescent="0.25">
      <c r="A31" t="s">
        <v>189</v>
      </c>
      <c r="B31" t="s">
        <v>190</v>
      </c>
      <c r="C31" t="s">
        <v>191</v>
      </c>
      <c r="D31" t="s">
        <v>192</v>
      </c>
      <c r="E31" t="s">
        <v>65</v>
      </c>
      <c r="F31">
        <v>0</v>
      </c>
    </row>
    <row r="32" spans="1:6" x14ac:dyDescent="0.25">
      <c r="A32" t="s">
        <v>193</v>
      </c>
      <c r="B32" t="s">
        <v>194</v>
      </c>
      <c r="C32" t="s">
        <v>195</v>
      </c>
      <c r="D32" t="s">
        <v>196</v>
      </c>
      <c r="E32" t="s">
        <v>65</v>
      </c>
      <c r="F32">
        <v>0</v>
      </c>
    </row>
    <row r="33" spans="1:6" x14ac:dyDescent="0.25">
      <c r="A33" t="s">
        <v>198</v>
      </c>
      <c r="B33" t="s">
        <v>199</v>
      </c>
      <c r="C33" t="s">
        <v>200</v>
      </c>
      <c r="D33" t="s">
        <v>139</v>
      </c>
      <c r="E33" t="s">
        <v>65</v>
      </c>
      <c r="F33">
        <v>0</v>
      </c>
    </row>
    <row r="34" spans="1:6" x14ac:dyDescent="0.25">
      <c r="A34" t="s">
        <v>201</v>
      </c>
      <c r="B34" t="s">
        <v>202</v>
      </c>
      <c r="C34" t="s">
        <v>187</v>
      </c>
      <c r="D34" t="s">
        <v>203</v>
      </c>
      <c r="E34" t="s">
        <v>65</v>
      </c>
      <c r="F34">
        <v>0</v>
      </c>
    </row>
    <row r="35" spans="1:6" x14ac:dyDescent="0.25">
      <c r="A35" t="s">
        <v>204</v>
      </c>
      <c r="B35" t="s">
        <v>205</v>
      </c>
      <c r="C35" t="s">
        <v>206</v>
      </c>
      <c r="D35" t="s">
        <v>207</v>
      </c>
      <c r="E35" t="s">
        <v>65</v>
      </c>
      <c r="F35">
        <v>0</v>
      </c>
    </row>
    <row r="36" spans="1:6" x14ac:dyDescent="0.25">
      <c r="A36" t="s">
        <v>208</v>
      </c>
      <c r="B36" t="s">
        <v>209</v>
      </c>
      <c r="C36" t="s">
        <v>210</v>
      </c>
      <c r="D36" t="s">
        <v>196</v>
      </c>
      <c r="E36" t="s">
        <v>65</v>
      </c>
      <c r="F36">
        <v>0</v>
      </c>
    </row>
    <row r="37" spans="1:6" x14ac:dyDescent="0.25">
      <c r="A37" t="s">
        <v>212</v>
      </c>
      <c r="B37" t="s">
        <v>213</v>
      </c>
      <c r="C37" t="s">
        <v>134</v>
      </c>
      <c r="D37" t="s">
        <v>92</v>
      </c>
      <c r="E37" t="s">
        <v>65</v>
      </c>
      <c r="F37">
        <v>0</v>
      </c>
    </row>
    <row r="38" spans="1:6" x14ac:dyDescent="0.25">
      <c r="A38" t="s">
        <v>215</v>
      </c>
      <c r="B38" t="s">
        <v>216</v>
      </c>
      <c r="C38" t="s">
        <v>217</v>
      </c>
      <c r="D38" t="s">
        <v>218</v>
      </c>
      <c r="E38" t="s">
        <v>65</v>
      </c>
      <c r="F38">
        <v>0</v>
      </c>
    </row>
    <row r="39" spans="1:6" x14ac:dyDescent="0.25">
      <c r="A39" t="s">
        <v>219</v>
      </c>
      <c r="B39" t="s">
        <v>220</v>
      </c>
      <c r="C39" t="s">
        <v>221</v>
      </c>
      <c r="D39" t="s">
        <v>222</v>
      </c>
      <c r="E39" t="s">
        <v>65</v>
      </c>
      <c r="F39">
        <v>0</v>
      </c>
    </row>
    <row r="40" spans="1:6" x14ac:dyDescent="0.25">
      <c r="A40" t="s">
        <v>223</v>
      </c>
      <c r="B40" t="s">
        <v>224</v>
      </c>
      <c r="C40" t="s">
        <v>225</v>
      </c>
      <c r="D40" t="s">
        <v>226</v>
      </c>
      <c r="E40" t="s">
        <v>65</v>
      </c>
      <c r="F40">
        <v>0</v>
      </c>
    </row>
    <row r="41" spans="1:6" x14ac:dyDescent="0.25">
      <c r="A41" t="s">
        <v>227</v>
      </c>
      <c r="B41" t="s">
        <v>228</v>
      </c>
      <c r="C41" t="s">
        <v>229</v>
      </c>
      <c r="D41" t="s">
        <v>230</v>
      </c>
      <c r="E41" t="s">
        <v>65</v>
      </c>
      <c r="F41">
        <v>0</v>
      </c>
    </row>
    <row r="42" spans="1:6" x14ac:dyDescent="0.25">
      <c r="A42" t="s">
        <v>231</v>
      </c>
      <c r="B42" t="s">
        <v>232</v>
      </c>
      <c r="C42" t="s">
        <v>233</v>
      </c>
      <c r="D42" t="s">
        <v>234</v>
      </c>
      <c r="E42" t="s">
        <v>65</v>
      </c>
      <c r="F42">
        <v>0</v>
      </c>
    </row>
    <row r="43" spans="1:6" x14ac:dyDescent="0.25">
      <c r="A43" t="s">
        <v>236</v>
      </c>
      <c r="B43" t="s">
        <v>237</v>
      </c>
      <c r="C43" t="s">
        <v>127</v>
      </c>
      <c r="D43" t="s">
        <v>238</v>
      </c>
      <c r="E43" t="s">
        <v>65</v>
      </c>
      <c r="F43">
        <v>0</v>
      </c>
    </row>
    <row r="44" spans="1:6" x14ac:dyDescent="0.25">
      <c r="A44" t="s">
        <v>239</v>
      </c>
      <c r="B44" t="s">
        <v>240</v>
      </c>
      <c r="C44" t="s">
        <v>241</v>
      </c>
      <c r="D44" t="s">
        <v>242</v>
      </c>
      <c r="E44" t="s">
        <v>65</v>
      </c>
      <c r="F44">
        <v>0</v>
      </c>
    </row>
    <row r="45" spans="1:6" x14ac:dyDescent="0.25">
      <c r="A45" t="s">
        <v>243</v>
      </c>
      <c r="B45" t="s">
        <v>244</v>
      </c>
      <c r="C45" t="s">
        <v>245</v>
      </c>
      <c r="D45" t="s">
        <v>246</v>
      </c>
      <c r="E45" t="s">
        <v>65</v>
      </c>
      <c r="F45">
        <v>0</v>
      </c>
    </row>
    <row r="46" spans="1:6" x14ac:dyDescent="0.25">
      <c r="A46" t="s">
        <v>247</v>
      </c>
      <c r="B46" t="s">
        <v>248</v>
      </c>
      <c r="C46" t="s">
        <v>233</v>
      </c>
      <c r="D46" t="s">
        <v>70</v>
      </c>
      <c r="E46" t="s">
        <v>65</v>
      </c>
      <c r="F46">
        <v>0</v>
      </c>
    </row>
    <row r="47" spans="1:6" x14ac:dyDescent="0.25">
      <c r="A47" t="s">
        <v>249</v>
      </c>
      <c r="B47" t="s">
        <v>250</v>
      </c>
      <c r="C47" t="s">
        <v>251</v>
      </c>
      <c r="D47" t="s">
        <v>252</v>
      </c>
      <c r="E47" t="s">
        <v>65</v>
      </c>
      <c r="F47">
        <v>0</v>
      </c>
    </row>
    <row r="48" spans="1:6" x14ac:dyDescent="0.25">
      <c r="A48" t="s">
        <v>254</v>
      </c>
      <c r="B48" t="s">
        <v>255</v>
      </c>
      <c r="C48" t="s">
        <v>256</v>
      </c>
      <c r="D48" t="s">
        <v>257</v>
      </c>
      <c r="E48" t="s">
        <v>65</v>
      </c>
      <c r="F48">
        <v>0</v>
      </c>
    </row>
    <row r="49" spans="1:6" x14ac:dyDescent="0.25">
      <c r="A49" t="s">
        <v>258</v>
      </c>
      <c r="B49" t="s">
        <v>259</v>
      </c>
      <c r="C49" t="s">
        <v>130</v>
      </c>
      <c r="D49" t="s">
        <v>260</v>
      </c>
      <c r="E49" t="s">
        <v>65</v>
      </c>
      <c r="F49">
        <v>0</v>
      </c>
    </row>
    <row r="50" spans="1:6" x14ac:dyDescent="0.25">
      <c r="A50" t="s">
        <v>261</v>
      </c>
      <c r="B50" t="s">
        <v>262</v>
      </c>
      <c r="C50" t="s">
        <v>86</v>
      </c>
      <c r="D50" t="s">
        <v>86</v>
      </c>
      <c r="E50" t="s">
        <v>65</v>
      </c>
      <c r="F50">
        <v>0</v>
      </c>
    </row>
    <row r="51" spans="1:6" x14ac:dyDescent="0.25">
      <c r="A51" t="s">
        <v>263</v>
      </c>
      <c r="B51" t="s">
        <v>264</v>
      </c>
      <c r="C51" t="s">
        <v>233</v>
      </c>
      <c r="D51" t="s">
        <v>265</v>
      </c>
      <c r="E51" t="s">
        <v>65</v>
      </c>
      <c r="F51">
        <v>0</v>
      </c>
    </row>
    <row r="52" spans="1:6" x14ac:dyDescent="0.25">
      <c r="A52" t="s">
        <v>266</v>
      </c>
      <c r="F52">
        <f>SUBTOTAL(109,DESCUENTOS[Total Otros Descuentos])</f>
      </c>
    </row>
  </sheetData>
  <pageMargins left="0.7" right="0.7" top="0.75" bottom="0.75" header="0.3" footer="0.3"/>
  <pageSetup paperSize="9" orientation="landscape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LIBRO</vt:lpstr>
      <vt:lpstr>BONOS</vt:lpstr>
      <vt:lpstr>HORA EXTRA</vt:lpstr>
      <vt:lpstr>COMISIONES</vt:lpstr>
      <vt:lpstr>NO IMPONIBLE</vt:lpstr>
      <vt:lpstr>PRESTAMOS</vt:lpstr>
      <vt:lpstr>ANTICIPOS</vt:lpstr>
      <vt:lpstr>DESCUENTOS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2022-01-18T13:08:42Z</dcterms:created>
  <dcterms:modified xsi:type="dcterms:W3CDTF">2022-01-18T13:08:42Z</dcterms:modified>
</cp:coreProperties>
</file>