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130"/>
  </bookViews>
  <sheets>
    <sheet name="LIBRO" sheetId="1" r:id="rId1"/>
    <sheet name="BONOS" sheetId="2" r:id="rId2"/>
    <sheet name="HORA EXTRA" sheetId="3" r:id="rId3"/>
    <sheet name="COMISIONES" sheetId="4" r:id="rId4"/>
    <sheet name="NO IMPONIBLE" sheetId="5" r:id="rId5"/>
    <sheet name="PRESTAMOS" sheetId="6" r:id="rId6"/>
    <sheet name="ANTICIPOS" sheetId="7" r:id="rId7"/>
    <sheet name="DESCUENTOS" sheetId="8" r:id="rId8"/>
  </sheets>
  <calcPr calcId="162913"/>
</workbook>
</file>

<file path=xl/calcChain.xml><?xml version="1.0" encoding="utf-8"?>
<calcChain xmlns="http://schemas.openxmlformats.org/spreadsheetml/2006/main">
  <c r="F16" i="8" l="1"/>
  <c r="F16" i="7"/>
  <c r="F16" i="6"/>
  <c r="F16" i="5"/>
  <c r="F16" i="4"/>
  <c r="F16" i="3"/>
  <c r="G16" i="2"/>
  <c r="F16" i="2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<sst xmlns="http://schemas.openxmlformats.org/spreadsheetml/2006/main" count="607" uniqueCount="127">
  <si>
    <t>RUT</t>
  </si>
  <si>
    <t>Nombre</t>
  </si>
  <si>
    <t>Apellido Paterno</t>
  </si>
  <si>
    <t>Apellido Materno</t>
  </si>
  <si>
    <t>Centro Negocio</t>
  </si>
  <si>
    <t>Cargo</t>
  </si>
  <si>
    <t>Dias Trabajados</t>
  </si>
  <si>
    <t>Dias Licencia</t>
  </si>
  <si>
    <t>Dias Ausencia</t>
  </si>
  <si>
    <t>Dias Vacaciones</t>
  </si>
  <si>
    <t>Dias de Suspension</t>
  </si>
  <si>
    <t>Sueldo de Suspension</t>
  </si>
  <si>
    <t>Sueldo AFC de Suspension</t>
  </si>
  <si>
    <t>Sueldo Base Proporcional</t>
  </si>
  <si>
    <t>Cant Hrs Atraso</t>
  </si>
  <si>
    <t>Monto Por Atraso</t>
  </si>
  <si>
    <t>Gratificacion</t>
  </si>
  <si>
    <t>Hora Extra</t>
  </si>
  <si>
    <t>Bonos Imponibles</t>
  </si>
  <si>
    <t>Total Comisiones</t>
  </si>
  <si>
    <t>Semana Corrida</t>
  </si>
  <si>
    <t>Total Haberes Imponibles</t>
  </si>
  <si>
    <t>Movilizacion</t>
  </si>
  <si>
    <t>Colacion</t>
  </si>
  <si>
    <t>Cargas Familiares</t>
  </si>
  <si>
    <t>Bonos No Imponibles</t>
  </si>
  <si>
    <t>Total Haberes No Imponibles</t>
  </si>
  <si>
    <t>Total Haberes</t>
  </si>
  <si>
    <t>Base Imponible</t>
  </si>
  <si>
    <t>Base Tributable</t>
  </si>
  <si>
    <t>AFP</t>
  </si>
  <si>
    <t>INP</t>
  </si>
  <si>
    <t>Trabajo Pesado Empleado</t>
  </si>
  <si>
    <t>FONASA</t>
  </si>
  <si>
    <t>ISAPRE</t>
  </si>
  <si>
    <t>Adicional Salud</t>
  </si>
  <si>
    <t>Total Salud</t>
  </si>
  <si>
    <t>AFC Empleado</t>
  </si>
  <si>
    <t>Leyes Sociales</t>
  </si>
  <si>
    <t>Impuesto Unico</t>
  </si>
  <si>
    <t>Rebaja Zona Extrema</t>
  </si>
  <si>
    <t>Cta Ahorro AFP</t>
  </si>
  <si>
    <t>APV A</t>
  </si>
  <si>
    <t>APV B</t>
  </si>
  <si>
    <t>APV C</t>
  </si>
  <si>
    <t>TOTAL APV</t>
  </si>
  <si>
    <t>Anticipos</t>
  </si>
  <si>
    <t>Otros Descuentos</t>
  </si>
  <si>
    <t>Prestamos Caja</t>
  </si>
  <si>
    <t>Prestamo Social</t>
  </si>
  <si>
    <t>Prestamos Empresa</t>
  </si>
  <si>
    <t>Total Prestamos</t>
  </si>
  <si>
    <t>Seguros Dentales</t>
  </si>
  <si>
    <t>Ahorro Caja</t>
  </si>
  <si>
    <t>Seguros de Vida</t>
  </si>
  <si>
    <t>Cobertura de Suspension Total</t>
  </si>
  <si>
    <t>Cobertura de Suspension</t>
  </si>
  <si>
    <t>Total Descuentos</t>
  </si>
  <si>
    <t>Sueldo Liquido</t>
  </si>
  <si>
    <t>AFC Empresa</t>
  </si>
  <si>
    <t>SIS</t>
  </si>
  <si>
    <t>MUTUAL</t>
  </si>
  <si>
    <t>Caja Compensacion</t>
  </si>
  <si>
    <t>Trabajo Pesado Empleador</t>
  </si>
  <si>
    <t>24.349.134-7</t>
  </si>
  <si>
    <t>Jhonny franck</t>
  </si>
  <si>
    <t>Andrade</t>
  </si>
  <si>
    <t>Martinez</t>
  </si>
  <si>
    <t>CONSECIONARIA G21</t>
  </si>
  <si>
    <t>MAESTRO</t>
  </si>
  <si>
    <t>21.161.290-8</t>
  </si>
  <si>
    <t>IGNACIO DAMIAN</t>
  </si>
  <si>
    <t>VALENZUELA</t>
  </si>
  <si>
    <t>RODRIGUEZ</t>
  </si>
  <si>
    <t>AYUDANTE</t>
  </si>
  <si>
    <t>26.406.829-0</t>
  </si>
  <si>
    <t>Doudley</t>
  </si>
  <si>
    <t>Nelson</t>
  </si>
  <si>
    <t>AYUDANTE DE MAESTRO</t>
  </si>
  <si>
    <t>9.451.186-0</t>
  </si>
  <si>
    <t>Gustavo enrique</t>
  </si>
  <si>
    <t>Mellado</t>
  </si>
  <si>
    <t>Oses</t>
  </si>
  <si>
    <t>15.984.497-8</t>
  </si>
  <si>
    <t>CLAUDIO ANTONIO</t>
  </si>
  <si>
    <t>FLORES</t>
  </si>
  <si>
    <t>BASTIAS</t>
  </si>
  <si>
    <t>ADMINISTRACION</t>
  </si>
  <si>
    <t>OPERADOR DE MAQ Y ENCARGADO DE MANTENCION DE MAQ</t>
  </si>
  <si>
    <t>13.030.425-7</t>
  </si>
  <si>
    <t>Carlos antonio</t>
  </si>
  <si>
    <t>Valenzuela</t>
  </si>
  <si>
    <t>Salazar</t>
  </si>
  <si>
    <t>15.807.231-9</t>
  </si>
  <si>
    <t>Rodrigo andres</t>
  </si>
  <si>
    <t>Palma</t>
  </si>
  <si>
    <t>Arce</t>
  </si>
  <si>
    <t>JEFE DE TERRENO</t>
  </si>
  <si>
    <t>10.188.659-K</t>
  </si>
  <si>
    <t>MARIO ORLANDO</t>
  </si>
  <si>
    <t>DIAZ</t>
  </si>
  <si>
    <t>NOGUERA</t>
  </si>
  <si>
    <t>12.318.590-0</t>
  </si>
  <si>
    <t>Alessandro marcelo</t>
  </si>
  <si>
    <t>Zarate</t>
  </si>
  <si>
    <t>Leiva</t>
  </si>
  <si>
    <t>27.003.198-6</t>
  </si>
  <si>
    <t>CHAVANES</t>
  </si>
  <si>
    <t>LUCIEN</t>
  </si>
  <si>
    <t/>
  </si>
  <si>
    <t>12.039.142-9</t>
  </si>
  <si>
    <t>ROMULO AUGUSTO</t>
  </si>
  <si>
    <t>BRUNA</t>
  </si>
  <si>
    <t>MORALES</t>
  </si>
  <si>
    <t>GERENTE TECNICO</t>
  </si>
  <si>
    <t>18.416.936-3</t>
  </si>
  <si>
    <t>ROBERTO MICHAEL</t>
  </si>
  <si>
    <t>DURAN</t>
  </si>
  <si>
    <t>CASTRO</t>
  </si>
  <si>
    <t>OPERADOR RODRILLO COMPACTADOR</t>
  </si>
  <si>
    <t>Total</t>
  </si>
  <si>
    <t>Total Bonos</t>
  </si>
  <si>
    <t>PRODUCCION</t>
  </si>
  <si>
    <t>Total Hora Extra</t>
  </si>
  <si>
    <t>Total Bonos No Imponibles</t>
  </si>
  <si>
    <t>Total Anticipos</t>
  </si>
  <si>
    <t>Total Otros Descuentos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</si>
</sst>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LIBRO" displayName="LIBRO" ref="A3:BL16" totalsRowCount="1">
  <autoFilter ref="A3:BL15"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</autoFilter>
  <tableColumns count="64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Cargo" totalsRowFunction="sum"/>
    <tableColumn id="7" name="Dias Trabajados" totalsRowFunction="sum"/>
    <tableColumn id="8" name="Dias Licencia" totalsRowFunction="sum"/>
    <tableColumn id="9" name="Dias Ausencia" totalsRowFunction="sum"/>
    <tableColumn id="10" name="Dias Vacaciones" totalsRowFunction="sum"/>
    <tableColumn id="11" name="Dias de Suspension" totalsRowFunction="sum"/>
    <tableColumn id="12" name="Sueldo de Suspension" totalsRowFunction="sum"/>
    <tableColumn id="13" name="Sueldo AFC de Suspension" totalsRowFunction="sum"/>
    <tableColumn id="14" name="Sueldo Base Proporcional" totalsRowFunction="sum"/>
    <tableColumn id="15" name="Cant Hrs Atraso" totalsRowFunction="sum"/>
    <tableColumn id="16" name="Monto Por Atraso" totalsRowFunction="sum"/>
    <tableColumn id="17" name="Gratificacion" totalsRowFunction="sum"/>
    <tableColumn id="18" name="Hora Extra" totalsRowFunction="sum"/>
    <tableColumn id="19" name="Bonos Imponibles" totalsRowFunction="sum"/>
    <tableColumn id="20" name="Total Comisiones" totalsRowFunction="sum"/>
    <tableColumn id="21" name="Semana Corrida" totalsRowFunction="sum"/>
    <tableColumn id="22" name="Total Haberes Imponibles" totalsRowFunction="sum"/>
    <tableColumn id="23" name="Movilizacion" totalsRowFunction="sum"/>
    <tableColumn id="24" name="Colacion" totalsRowFunction="sum"/>
    <tableColumn id="25" name="Cargas Familiares" totalsRowFunction="sum"/>
    <tableColumn id="26" name="Bonos No Imponibles" totalsRowFunction="sum"/>
    <tableColumn id="27" name="Total Haberes No Imponibles" totalsRowFunction="sum"/>
    <tableColumn id="28" name="Total Haberes" totalsRowFunction="sum"/>
    <tableColumn id="29" name="Base Imponible" totalsRowFunction="sum"/>
    <tableColumn id="30" name="Base Tributable" totalsRowFunction="sum"/>
    <tableColumn id="31" name="AFP" totalsRowFunction="sum"/>
    <tableColumn id="32" name="INP" totalsRowFunction="sum"/>
    <tableColumn id="33" name="Trabajo Pesado Empleado" totalsRowFunction="sum"/>
    <tableColumn id="34" name="FONASA" totalsRowFunction="sum"/>
    <tableColumn id="35" name="ISAPRE" totalsRowFunction="sum"/>
    <tableColumn id="36" name="Adicional Salud" totalsRowFunction="sum"/>
    <tableColumn id="37" name="Total Salud" totalsRowFunction="sum"/>
    <tableColumn id="38" name="AFC Empleado" totalsRowFunction="sum"/>
    <tableColumn id="39" name="Leyes Sociales" totalsRowFunction="sum"/>
    <tableColumn id="40" name="Impuesto Unico" totalsRowFunction="sum"/>
    <tableColumn id="41" name="Rebaja Zona Extrema" totalsRowFunction="sum"/>
    <tableColumn id="42" name="Cta Ahorro AFP" totalsRowFunction="sum"/>
    <tableColumn id="43" name="APV A" totalsRowFunction="sum"/>
    <tableColumn id="44" name="APV B" totalsRowFunction="sum"/>
    <tableColumn id="45" name="APV C" totalsRowFunction="sum"/>
    <tableColumn id="46" name="TOTAL APV" totalsRowFunction="sum"/>
    <tableColumn id="47" name="Anticipos" totalsRowFunction="sum"/>
    <tableColumn id="48" name="Otros Descuentos" totalsRowFunction="sum"/>
    <tableColumn id="49" name="Prestamos Caja" totalsRowFunction="sum"/>
    <tableColumn id="50" name="Prestamo Social" totalsRowFunction="sum"/>
    <tableColumn id="51" name="Prestamos Empresa" totalsRowFunction="sum"/>
    <tableColumn id="52" name="Total Prestamos" totalsRowFunction="sum"/>
    <tableColumn id="53" name="Seguros Dentales" totalsRowFunction="sum"/>
    <tableColumn id="54" name="Ahorro Caja" totalsRowFunction="sum"/>
    <tableColumn id="55" name="Seguros de Vida" totalsRowFunction="sum"/>
    <tableColumn id="56" name="Cobertura de Suspension Total" totalsRowFunction="sum"/>
    <tableColumn id="57" name="Cobertura de Suspension" totalsRowFunction="sum"/>
    <tableColumn id="58" name="Total Descuentos" totalsRowFunction="sum"/>
    <tableColumn id="59" name="Sueldo Liquido" totalsRowFunction="sum"/>
    <tableColumn id="60" name="AFC Empresa" totalsRowFunction="sum"/>
    <tableColumn id="61" name="SIS" totalsRowFunction="sum"/>
    <tableColumn id="62" name="MUTUAL" totalsRowFunction="sum"/>
    <tableColumn id="63" name="Caja Compensacion" totalsRowFunction="sum"/>
    <tableColumn id="64" name="Trabajo Pesado Empleador" totalsRowFunction="sum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2" name="BONOS" displayName="BONOS" ref="A3:G16" totalsRowCount="1">
  <autoFilter ref="A3:G15">
    <filterColumn colId="5" hiddenButton="1"/>
    <filterColumn colId="6" hiddenButton="1"/>
  </autoFilter>
  <tableColumns count="7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" totalsRowFunction="sum"/>
    <tableColumn id="7" name="PRODUCCION" totalsRowFunction="sum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3" name="HORAEXTRA" displayName="HORAEXTRA" ref="A3:F16" totalsRowCount="1">
  <autoFilter ref="A3:F15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Hora Extra" totalsRowFunction="sum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4" name="COMISIONES" displayName="COMISIONES" ref="A3:F16" totalsRowCount="1">
  <autoFilter ref="A3:F15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Comisiones" totalsRowFunction="sum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5" name="NOIMPONIBLE" displayName="NOIMPONIBLE" ref="A3:F16" totalsRowCount="1">
  <autoFilter ref="A3:F15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 No Imponibles" totalsRowFunction="sum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6" name="PRESTAMOS" displayName="PRESTAMOS" ref="A3:F16" totalsRowCount="1">
  <autoFilter ref="A3:F15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Prestamos" totalsRowFunction="sum"/>
  </tableColumns>
  <tableStyleInfo name="TableStyleLight1" showFirstColumn="0" showLastColumn="0" showRowStripes="0" showColumnStripes="0"/>
</table>
</file>

<file path=xl/tables/table7.xml><?xml version="1.0" encoding="utf-8"?>
<table xmlns="http://schemas.openxmlformats.org/spreadsheetml/2006/main" id="7" name="ANTICIPOS" displayName="ANTICIPOS" ref="A3:F16" totalsRowCount="1">
  <autoFilter ref="A3:F15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Anticipos" totalsRowFunction="sum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8" name="DESCUENTOS" displayName="DESCUENTOS" ref="A3:F16" totalsRowCount="1">
  <autoFilter ref="A3:F15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Otros Descuentos" totalsRowFunction="sum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L16"/>
  <sheetViews>
    <sheetView tabSelected="1" workbookViewId="0"/>
  </sheetViews>
  <sheetFormatPr baseColWidth="10" defaultColWidth="9.140625" defaultRowHeight="15" x14ac:dyDescent="0.25"/>
  <sheetData>
    <row r="3" spans="1:64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56</v>
      </c>
      <c r="BF3" t="s">
        <v>57</v>
      </c>
      <c r="BG3" t="s">
        <v>58</v>
      </c>
      <c r="BH3" t="s">
        <v>59</v>
      </c>
      <c r="BI3" t="s">
        <v>60</v>
      </c>
      <c r="BJ3" t="s">
        <v>61</v>
      </c>
      <c r="BK3" t="s">
        <v>62</v>
      </c>
      <c r="BL3" t="s">
        <v>63</v>
      </c>
    </row>
    <row r="4" spans="1:64" x14ac:dyDescent="0.25">
      <c r="A4" t="s">
        <v>64</v>
      </c>
      <c r="B4" t="s">
        <v>65</v>
      </c>
      <c r="C4" t="s">
        <v>66</v>
      </c>
      <c r="D4" t="s">
        <v>67</v>
      </c>
      <c r="E4" t="s">
        <v>68</v>
      </c>
      <c r="F4" t="s">
        <v>69</v>
      </c>
      <c r="G4">
        <v>30</v>
      </c>
      <c r="H4">
        <v>0</v>
      </c>
      <c r="I4">
        <v>0</v>
      </c>
      <c r="J4">
        <v>0</v>
      </c>
      <c r="K4">
        <v>0</v>
      </c>
      <c r="N4">
        <v>493000</v>
      </c>
      <c r="O4">
        <v>0</v>
      </c>
      <c r="P4">
        <v>0</v>
      </c>
      <c r="Q4">
        <v>123250</v>
      </c>
      <c r="R4">
        <v>0</v>
      </c>
      <c r="S4">
        <v>431784</v>
      </c>
      <c r="T4">
        <v>0</v>
      </c>
      <c r="U4">
        <v>0</v>
      </c>
      <c r="V4">
        <v>1048034</v>
      </c>
      <c r="W4">
        <v>50000</v>
      </c>
      <c r="X4">
        <v>50000</v>
      </c>
      <c r="Y4">
        <v>0</v>
      </c>
      <c r="Z4">
        <v>0</v>
      </c>
      <c r="AA4">
        <v>100000</v>
      </c>
      <c r="AB4">
        <v>1148034</v>
      </c>
      <c r="AC4">
        <v>1048034</v>
      </c>
      <c r="AD4">
        <v>856349</v>
      </c>
      <c r="AE4">
        <v>112035</v>
      </c>
      <c r="AF4">
        <v>0</v>
      </c>
      <c r="AG4">
        <v>0</v>
      </c>
      <c r="AH4">
        <v>73362</v>
      </c>
      <c r="AI4">
        <v>0</v>
      </c>
      <c r="AJ4">
        <v>0</v>
      </c>
      <c r="AK4">
        <v>73362</v>
      </c>
      <c r="AL4">
        <v>6288</v>
      </c>
      <c r="AM4">
        <v>191685</v>
      </c>
      <c r="AN4">
        <v>127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191812</v>
      </c>
      <c r="BG4">
        <v>956222</v>
      </c>
      <c r="BH4">
        <v>25153</v>
      </c>
      <c r="BI4">
        <v>19703</v>
      </c>
      <c r="BJ4">
        <v>36472</v>
      </c>
      <c r="BK4">
        <v>0</v>
      </c>
      <c r="BL4">
        <v>0</v>
      </c>
    </row>
    <row r="5" spans="1:64" x14ac:dyDescent="0.25">
      <c r="A5" t="s">
        <v>70</v>
      </c>
      <c r="B5" t="s">
        <v>71</v>
      </c>
      <c r="C5" t="s">
        <v>72</v>
      </c>
      <c r="D5" t="s">
        <v>73</v>
      </c>
      <c r="E5" t="s">
        <v>68</v>
      </c>
      <c r="F5" t="s">
        <v>74</v>
      </c>
      <c r="G5">
        <v>30</v>
      </c>
      <c r="H5">
        <v>0</v>
      </c>
      <c r="I5">
        <v>0</v>
      </c>
      <c r="J5">
        <v>0</v>
      </c>
      <c r="K5">
        <v>0</v>
      </c>
      <c r="N5">
        <v>495025</v>
      </c>
      <c r="O5">
        <v>0</v>
      </c>
      <c r="P5">
        <v>0</v>
      </c>
      <c r="Q5">
        <v>123756</v>
      </c>
      <c r="R5">
        <v>0</v>
      </c>
      <c r="S5">
        <v>353211</v>
      </c>
      <c r="T5">
        <v>0</v>
      </c>
      <c r="U5">
        <v>0</v>
      </c>
      <c r="V5">
        <v>971992</v>
      </c>
      <c r="W5">
        <v>20000</v>
      </c>
      <c r="X5">
        <v>20000</v>
      </c>
      <c r="Y5">
        <v>0</v>
      </c>
      <c r="Z5">
        <v>0</v>
      </c>
      <c r="AA5">
        <v>40000</v>
      </c>
      <c r="AB5">
        <v>1011992</v>
      </c>
      <c r="AC5">
        <v>971992</v>
      </c>
      <c r="AD5">
        <v>795284</v>
      </c>
      <c r="AE5">
        <v>102837</v>
      </c>
      <c r="AF5">
        <v>0</v>
      </c>
      <c r="AG5">
        <v>0</v>
      </c>
      <c r="AH5">
        <v>68039</v>
      </c>
      <c r="AI5">
        <v>0</v>
      </c>
      <c r="AJ5">
        <v>0</v>
      </c>
      <c r="AK5">
        <v>68039</v>
      </c>
      <c r="AL5">
        <v>5832</v>
      </c>
      <c r="AM5">
        <v>176708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176708</v>
      </c>
      <c r="BG5">
        <v>835284</v>
      </c>
      <c r="BH5">
        <v>23328</v>
      </c>
      <c r="BI5">
        <v>18273</v>
      </c>
      <c r="BJ5">
        <v>33825</v>
      </c>
      <c r="BK5">
        <v>0</v>
      </c>
      <c r="BL5">
        <v>0</v>
      </c>
    </row>
    <row r="6" spans="1:64" x14ac:dyDescent="0.25">
      <c r="A6" t="s">
        <v>75</v>
      </c>
      <c r="B6" t="s">
        <v>76</v>
      </c>
      <c r="C6" t="s">
        <v>77</v>
      </c>
      <c r="D6" t="s">
        <v>77</v>
      </c>
      <c r="E6" t="s">
        <v>68</v>
      </c>
      <c r="F6" t="s">
        <v>78</v>
      </c>
      <c r="G6">
        <v>30</v>
      </c>
      <c r="H6">
        <v>0</v>
      </c>
      <c r="I6">
        <v>0</v>
      </c>
      <c r="J6">
        <v>0</v>
      </c>
      <c r="K6">
        <v>0</v>
      </c>
      <c r="N6">
        <v>600000</v>
      </c>
      <c r="O6">
        <v>0</v>
      </c>
      <c r="P6">
        <v>0</v>
      </c>
      <c r="Q6">
        <v>150000</v>
      </c>
      <c r="R6">
        <v>0</v>
      </c>
      <c r="S6">
        <v>342357</v>
      </c>
      <c r="T6">
        <v>0</v>
      </c>
      <c r="U6">
        <v>0</v>
      </c>
      <c r="V6">
        <v>1092357</v>
      </c>
      <c r="W6">
        <v>10000</v>
      </c>
      <c r="X6">
        <v>10000</v>
      </c>
      <c r="Y6">
        <v>0</v>
      </c>
      <c r="Z6">
        <v>0</v>
      </c>
      <c r="AA6">
        <v>20000</v>
      </c>
      <c r="AB6">
        <v>1112357</v>
      </c>
      <c r="AC6">
        <v>1092357</v>
      </c>
      <c r="AD6">
        <v>887431</v>
      </c>
      <c r="AE6">
        <v>121907</v>
      </c>
      <c r="AF6">
        <v>0</v>
      </c>
      <c r="AG6">
        <v>0</v>
      </c>
      <c r="AH6">
        <v>76465</v>
      </c>
      <c r="AI6">
        <v>0</v>
      </c>
      <c r="AJ6">
        <v>0</v>
      </c>
      <c r="AK6">
        <v>76465</v>
      </c>
      <c r="AL6">
        <v>6554</v>
      </c>
      <c r="AM6">
        <v>204926</v>
      </c>
      <c r="AN6">
        <v>1370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206296</v>
      </c>
      <c r="BG6">
        <v>906061</v>
      </c>
      <c r="BH6">
        <v>26217</v>
      </c>
      <c r="BI6">
        <v>20536</v>
      </c>
      <c r="BJ6">
        <v>38014</v>
      </c>
      <c r="BK6">
        <v>0</v>
      </c>
      <c r="BL6">
        <v>0</v>
      </c>
    </row>
    <row r="7" spans="1:64" x14ac:dyDescent="0.25">
      <c r="A7" t="s">
        <v>79</v>
      </c>
      <c r="B7" t="s">
        <v>80</v>
      </c>
      <c r="C7" t="s">
        <v>81</v>
      </c>
      <c r="D7" t="s">
        <v>82</v>
      </c>
      <c r="E7" t="s">
        <v>68</v>
      </c>
      <c r="F7" t="s">
        <v>69</v>
      </c>
      <c r="G7">
        <v>30</v>
      </c>
      <c r="H7">
        <v>0</v>
      </c>
      <c r="I7">
        <v>0</v>
      </c>
      <c r="J7">
        <v>0</v>
      </c>
      <c r="K7">
        <v>0</v>
      </c>
      <c r="N7">
        <v>450000</v>
      </c>
      <c r="O7">
        <v>0</v>
      </c>
      <c r="P7">
        <v>0</v>
      </c>
      <c r="Q7">
        <v>112500</v>
      </c>
      <c r="R7">
        <v>0</v>
      </c>
      <c r="S7">
        <v>542919</v>
      </c>
      <c r="T7">
        <v>0</v>
      </c>
      <c r="U7">
        <v>0</v>
      </c>
      <c r="V7">
        <v>1105419</v>
      </c>
      <c r="W7">
        <v>75000</v>
      </c>
      <c r="X7">
        <v>75000</v>
      </c>
      <c r="Y7">
        <v>0</v>
      </c>
      <c r="Z7">
        <v>0</v>
      </c>
      <c r="AA7">
        <v>150000</v>
      </c>
      <c r="AB7">
        <v>1255419</v>
      </c>
      <c r="AC7">
        <v>1105419</v>
      </c>
      <c r="AD7">
        <v>896826</v>
      </c>
      <c r="AE7">
        <v>124581</v>
      </c>
      <c r="AF7">
        <v>0</v>
      </c>
      <c r="AG7">
        <v>0</v>
      </c>
      <c r="AH7">
        <v>77379</v>
      </c>
      <c r="AI7">
        <v>0</v>
      </c>
      <c r="AJ7">
        <v>0</v>
      </c>
      <c r="AK7">
        <v>77379</v>
      </c>
      <c r="AL7">
        <v>6633</v>
      </c>
      <c r="AM7">
        <v>208593</v>
      </c>
      <c r="AN7">
        <v>1746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210339</v>
      </c>
      <c r="BG7">
        <v>1045080</v>
      </c>
      <c r="BH7">
        <v>26530</v>
      </c>
      <c r="BI7">
        <v>20782</v>
      </c>
      <c r="BJ7">
        <v>38469</v>
      </c>
      <c r="BK7">
        <v>0</v>
      </c>
      <c r="BL7">
        <v>0</v>
      </c>
    </row>
    <row r="8" spans="1:64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 t="s">
        <v>88</v>
      </c>
      <c r="G8">
        <v>30</v>
      </c>
      <c r="H8">
        <v>0</v>
      </c>
      <c r="I8">
        <v>0</v>
      </c>
      <c r="J8">
        <v>0</v>
      </c>
      <c r="K8">
        <v>0</v>
      </c>
      <c r="N8">
        <v>931755</v>
      </c>
      <c r="O8">
        <v>0</v>
      </c>
      <c r="P8">
        <v>0</v>
      </c>
      <c r="Q8">
        <v>174167</v>
      </c>
      <c r="R8">
        <v>0</v>
      </c>
      <c r="S8">
        <v>192000</v>
      </c>
      <c r="T8">
        <v>0</v>
      </c>
      <c r="U8">
        <v>0</v>
      </c>
      <c r="V8">
        <v>1297922</v>
      </c>
      <c r="W8">
        <v>250000</v>
      </c>
      <c r="X8">
        <v>250000</v>
      </c>
      <c r="Y8">
        <v>0</v>
      </c>
      <c r="Z8">
        <v>0</v>
      </c>
      <c r="AA8">
        <v>500000</v>
      </c>
      <c r="AB8">
        <v>1797922</v>
      </c>
      <c r="AC8">
        <v>1297922</v>
      </c>
      <c r="AD8">
        <v>1058455</v>
      </c>
      <c r="AE8">
        <v>148612</v>
      </c>
      <c r="AF8">
        <v>0</v>
      </c>
      <c r="AG8">
        <v>0</v>
      </c>
      <c r="AH8">
        <v>90855</v>
      </c>
      <c r="AI8">
        <v>0</v>
      </c>
      <c r="AJ8">
        <v>0</v>
      </c>
      <c r="AK8">
        <v>90855</v>
      </c>
      <c r="AL8">
        <v>0</v>
      </c>
      <c r="AM8">
        <v>239467</v>
      </c>
      <c r="AN8">
        <v>8211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247678</v>
      </c>
      <c r="BG8">
        <v>1550244</v>
      </c>
      <c r="BH8">
        <v>38938</v>
      </c>
      <c r="BI8">
        <v>24401</v>
      </c>
      <c r="BJ8">
        <v>45168</v>
      </c>
      <c r="BK8">
        <v>0</v>
      </c>
      <c r="BL8">
        <v>0</v>
      </c>
    </row>
    <row r="9" spans="1:64" x14ac:dyDescent="0.25">
      <c r="A9" t="s">
        <v>89</v>
      </c>
      <c r="B9" t="s">
        <v>90</v>
      </c>
      <c r="C9" t="s">
        <v>91</v>
      </c>
      <c r="D9" t="s">
        <v>92</v>
      </c>
      <c r="E9" t="s">
        <v>68</v>
      </c>
      <c r="F9" t="s">
        <v>74</v>
      </c>
      <c r="G9">
        <v>30</v>
      </c>
      <c r="H9">
        <v>0</v>
      </c>
      <c r="I9">
        <v>0</v>
      </c>
      <c r="J9">
        <v>0</v>
      </c>
      <c r="K9">
        <v>0</v>
      </c>
      <c r="N9">
        <v>624500</v>
      </c>
      <c r="O9">
        <v>0</v>
      </c>
      <c r="P9">
        <v>0</v>
      </c>
      <c r="Q9">
        <v>156125</v>
      </c>
      <c r="R9">
        <v>0</v>
      </c>
      <c r="S9">
        <v>584919</v>
      </c>
      <c r="T9">
        <v>0</v>
      </c>
      <c r="U9">
        <v>0</v>
      </c>
      <c r="V9">
        <v>1365544</v>
      </c>
      <c r="W9">
        <v>10000</v>
      </c>
      <c r="X9">
        <v>10000</v>
      </c>
      <c r="Y9">
        <v>0</v>
      </c>
      <c r="Z9">
        <v>0</v>
      </c>
      <c r="AA9">
        <v>20000</v>
      </c>
      <c r="AB9">
        <v>1385544</v>
      </c>
      <c r="AC9">
        <v>1365544</v>
      </c>
      <c r="AD9">
        <v>1045050</v>
      </c>
      <c r="AE9">
        <v>156218</v>
      </c>
      <c r="AF9">
        <v>0</v>
      </c>
      <c r="AG9">
        <v>0</v>
      </c>
      <c r="AH9">
        <v>0</v>
      </c>
      <c r="AI9">
        <v>95588</v>
      </c>
      <c r="AJ9">
        <v>60495</v>
      </c>
      <c r="AK9">
        <v>156083</v>
      </c>
      <c r="AL9">
        <v>8193</v>
      </c>
      <c r="AM9">
        <v>320494</v>
      </c>
      <c r="AN9">
        <v>7675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328169</v>
      </c>
      <c r="BG9">
        <v>1057375</v>
      </c>
      <c r="BH9">
        <v>32773</v>
      </c>
      <c r="BI9">
        <v>25672</v>
      </c>
      <c r="BJ9">
        <v>47521</v>
      </c>
      <c r="BK9">
        <v>0</v>
      </c>
      <c r="BL9">
        <v>0</v>
      </c>
    </row>
    <row r="10" spans="1:64" x14ac:dyDescent="0.25">
      <c r="A10" t="s">
        <v>93</v>
      </c>
      <c r="B10" t="s">
        <v>94</v>
      </c>
      <c r="C10" t="s">
        <v>95</v>
      </c>
      <c r="D10" t="s">
        <v>96</v>
      </c>
      <c r="E10" t="s">
        <v>68</v>
      </c>
      <c r="F10" t="s">
        <v>97</v>
      </c>
      <c r="G10">
        <v>30</v>
      </c>
      <c r="H10">
        <v>0</v>
      </c>
      <c r="I10">
        <v>0</v>
      </c>
      <c r="J10">
        <v>0</v>
      </c>
      <c r="K10">
        <v>0</v>
      </c>
      <c r="N10">
        <v>1175000</v>
      </c>
      <c r="O10">
        <v>0</v>
      </c>
      <c r="P10">
        <v>0</v>
      </c>
      <c r="Q10">
        <v>174167</v>
      </c>
      <c r="R10">
        <v>0</v>
      </c>
      <c r="S10">
        <v>1163952</v>
      </c>
      <c r="T10">
        <v>0</v>
      </c>
      <c r="U10">
        <v>0</v>
      </c>
      <c r="V10">
        <v>2513119</v>
      </c>
      <c r="W10">
        <v>124000</v>
      </c>
      <c r="X10">
        <v>100000</v>
      </c>
      <c r="Y10">
        <v>0</v>
      </c>
      <c r="Z10">
        <v>0</v>
      </c>
      <c r="AA10">
        <v>224000</v>
      </c>
      <c r="AB10">
        <v>2737119</v>
      </c>
      <c r="AC10">
        <v>2513119</v>
      </c>
      <c r="AD10">
        <v>2034370</v>
      </c>
      <c r="AE10">
        <v>287752</v>
      </c>
      <c r="AF10">
        <v>0</v>
      </c>
      <c r="AG10">
        <v>0</v>
      </c>
      <c r="AH10">
        <v>175918</v>
      </c>
      <c r="AI10">
        <v>0</v>
      </c>
      <c r="AJ10">
        <v>0</v>
      </c>
      <c r="AK10">
        <v>175918</v>
      </c>
      <c r="AL10">
        <v>15079</v>
      </c>
      <c r="AM10">
        <v>478749</v>
      </c>
      <c r="AN10">
        <v>52783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531532</v>
      </c>
      <c r="BG10">
        <v>2205587</v>
      </c>
      <c r="BH10">
        <v>60315</v>
      </c>
      <c r="BI10">
        <v>47247</v>
      </c>
      <c r="BJ10">
        <v>87457</v>
      </c>
      <c r="BK10">
        <v>0</v>
      </c>
      <c r="BL10">
        <v>0</v>
      </c>
    </row>
    <row r="11" spans="1:64" x14ac:dyDescent="0.25">
      <c r="A11" t="s">
        <v>98</v>
      </c>
      <c r="B11" t="s">
        <v>99</v>
      </c>
      <c r="C11" t="s">
        <v>100</v>
      </c>
      <c r="D11" t="s">
        <v>101</v>
      </c>
      <c r="E11" t="s">
        <v>68</v>
      </c>
      <c r="F11" t="s">
        <v>69</v>
      </c>
      <c r="G11">
        <v>30</v>
      </c>
      <c r="H11">
        <v>0</v>
      </c>
      <c r="I11">
        <v>0</v>
      </c>
      <c r="J11">
        <v>0</v>
      </c>
      <c r="K11">
        <v>0</v>
      </c>
      <c r="N11">
        <v>490436</v>
      </c>
      <c r="O11">
        <v>0</v>
      </c>
      <c r="P11">
        <v>0</v>
      </c>
      <c r="Q11">
        <v>122609</v>
      </c>
      <c r="R11">
        <v>0</v>
      </c>
      <c r="S11">
        <v>263202</v>
      </c>
      <c r="T11">
        <v>0</v>
      </c>
      <c r="U11">
        <v>0</v>
      </c>
      <c r="V11">
        <v>876247</v>
      </c>
      <c r="W11">
        <v>50000</v>
      </c>
      <c r="X11">
        <v>50000</v>
      </c>
      <c r="Y11">
        <v>0</v>
      </c>
      <c r="Z11">
        <v>0</v>
      </c>
      <c r="AA11">
        <v>100000</v>
      </c>
      <c r="AB11">
        <v>976247</v>
      </c>
      <c r="AC11">
        <v>876247</v>
      </c>
      <c r="AD11">
        <v>709410</v>
      </c>
      <c r="AE11">
        <v>100243</v>
      </c>
      <c r="AF11">
        <v>0</v>
      </c>
      <c r="AG11">
        <v>0</v>
      </c>
      <c r="AH11">
        <v>61337</v>
      </c>
      <c r="AI11">
        <v>0</v>
      </c>
      <c r="AJ11">
        <v>0</v>
      </c>
      <c r="AK11">
        <v>61337</v>
      </c>
      <c r="AL11">
        <v>5257</v>
      </c>
      <c r="AM11">
        <v>166837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166837</v>
      </c>
      <c r="BG11">
        <v>809410</v>
      </c>
      <c r="BH11">
        <v>21030</v>
      </c>
      <c r="BI11">
        <v>16473</v>
      </c>
      <c r="BJ11">
        <v>30493</v>
      </c>
      <c r="BK11">
        <v>0</v>
      </c>
      <c r="BL11">
        <v>0</v>
      </c>
    </row>
    <row r="12" spans="1:64" x14ac:dyDescent="0.25">
      <c r="A12" t="s">
        <v>102</v>
      </c>
      <c r="B12" t="s">
        <v>103</v>
      </c>
      <c r="C12" t="s">
        <v>104</v>
      </c>
      <c r="D12" t="s">
        <v>105</v>
      </c>
      <c r="E12" t="s">
        <v>68</v>
      </c>
      <c r="F12" t="s">
        <v>69</v>
      </c>
      <c r="G12">
        <v>29</v>
      </c>
      <c r="H12">
        <v>0</v>
      </c>
      <c r="I12">
        <v>1</v>
      </c>
      <c r="J12">
        <v>3</v>
      </c>
      <c r="K12">
        <v>0</v>
      </c>
      <c r="N12">
        <v>476567</v>
      </c>
      <c r="O12">
        <v>0</v>
      </c>
      <c r="P12">
        <v>0</v>
      </c>
      <c r="Q12">
        <v>119142</v>
      </c>
      <c r="R12">
        <v>0</v>
      </c>
      <c r="S12">
        <v>424784</v>
      </c>
      <c r="T12">
        <v>0</v>
      </c>
      <c r="U12">
        <v>0</v>
      </c>
      <c r="V12">
        <v>1020493</v>
      </c>
      <c r="W12">
        <v>48333</v>
      </c>
      <c r="X12">
        <v>48333</v>
      </c>
      <c r="Y12">
        <v>0</v>
      </c>
      <c r="Z12">
        <v>0</v>
      </c>
      <c r="AA12">
        <v>96666</v>
      </c>
      <c r="AB12">
        <v>1117159</v>
      </c>
      <c r="AC12">
        <v>1020493</v>
      </c>
      <c r="AD12">
        <v>827925</v>
      </c>
      <c r="AE12">
        <v>115010</v>
      </c>
      <c r="AF12">
        <v>0</v>
      </c>
      <c r="AG12">
        <v>0</v>
      </c>
      <c r="AH12">
        <v>71435</v>
      </c>
      <c r="AI12">
        <v>0</v>
      </c>
      <c r="AJ12">
        <v>0</v>
      </c>
      <c r="AK12">
        <v>71435</v>
      </c>
      <c r="AL12">
        <v>6123</v>
      </c>
      <c r="AM12">
        <v>192568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192568</v>
      </c>
      <c r="BG12">
        <v>924591</v>
      </c>
      <c r="BH12">
        <v>24492</v>
      </c>
      <c r="BI12">
        <v>19185</v>
      </c>
      <c r="BJ12">
        <v>35513</v>
      </c>
      <c r="BK12">
        <v>0</v>
      </c>
      <c r="BL12">
        <v>0</v>
      </c>
    </row>
    <row r="13" spans="1:64" x14ac:dyDescent="0.25">
      <c r="A13" t="s">
        <v>106</v>
      </c>
      <c r="B13" t="s">
        <v>107</v>
      </c>
      <c r="C13" t="s">
        <v>108</v>
      </c>
      <c r="D13" t="s">
        <v>109</v>
      </c>
      <c r="E13" t="s">
        <v>68</v>
      </c>
      <c r="F13" t="s">
        <v>69</v>
      </c>
      <c r="G13">
        <v>30</v>
      </c>
      <c r="H13">
        <v>0</v>
      </c>
      <c r="I13">
        <v>0</v>
      </c>
      <c r="J13">
        <v>0</v>
      </c>
      <c r="K13">
        <v>0</v>
      </c>
      <c r="N13">
        <v>488758</v>
      </c>
      <c r="O13">
        <v>0</v>
      </c>
      <c r="P13">
        <v>0</v>
      </c>
      <c r="Q13">
        <v>122190</v>
      </c>
      <c r="R13">
        <v>0</v>
      </c>
      <c r="S13">
        <v>455628</v>
      </c>
      <c r="T13">
        <v>0</v>
      </c>
      <c r="U13">
        <v>0</v>
      </c>
      <c r="V13">
        <v>1066576</v>
      </c>
      <c r="W13">
        <v>50000</v>
      </c>
      <c r="X13">
        <v>50000</v>
      </c>
      <c r="Y13">
        <v>0</v>
      </c>
      <c r="Z13">
        <v>0</v>
      </c>
      <c r="AA13">
        <v>100000</v>
      </c>
      <c r="AB13">
        <v>1166576</v>
      </c>
      <c r="AC13">
        <v>1066576</v>
      </c>
      <c r="AD13">
        <v>866487</v>
      </c>
      <c r="AE13">
        <v>119030</v>
      </c>
      <c r="AF13">
        <v>0</v>
      </c>
      <c r="AG13">
        <v>0</v>
      </c>
      <c r="AH13">
        <v>74660</v>
      </c>
      <c r="AI13">
        <v>0</v>
      </c>
      <c r="AJ13">
        <v>0</v>
      </c>
      <c r="AK13">
        <v>74660</v>
      </c>
      <c r="AL13">
        <v>6399</v>
      </c>
      <c r="AM13">
        <v>200089</v>
      </c>
      <c r="AN13">
        <v>532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200621</v>
      </c>
      <c r="BG13">
        <v>965955</v>
      </c>
      <c r="BH13">
        <v>25598</v>
      </c>
      <c r="BI13">
        <v>20052</v>
      </c>
      <c r="BJ13">
        <v>37117</v>
      </c>
      <c r="BK13">
        <v>0</v>
      </c>
      <c r="BL13">
        <v>0</v>
      </c>
    </row>
    <row r="14" spans="1:64" x14ac:dyDescent="0.25">
      <c r="A14" t="s">
        <v>110</v>
      </c>
      <c r="B14" t="s">
        <v>111</v>
      </c>
      <c r="C14" t="s">
        <v>112</v>
      </c>
      <c r="D14" t="s">
        <v>113</v>
      </c>
      <c r="E14" t="s">
        <v>87</v>
      </c>
      <c r="F14" t="s">
        <v>114</v>
      </c>
      <c r="G14">
        <v>30</v>
      </c>
      <c r="H14">
        <v>0</v>
      </c>
      <c r="I14">
        <v>0</v>
      </c>
      <c r="J14">
        <v>0</v>
      </c>
      <c r="K14">
        <v>0</v>
      </c>
      <c r="N14">
        <v>3736899</v>
      </c>
      <c r="O14">
        <v>0</v>
      </c>
      <c r="P14">
        <v>0</v>
      </c>
      <c r="Q14">
        <v>174167</v>
      </c>
      <c r="R14">
        <v>0</v>
      </c>
      <c r="S14">
        <v>0</v>
      </c>
      <c r="T14">
        <v>0</v>
      </c>
      <c r="U14">
        <v>0</v>
      </c>
      <c r="V14">
        <v>3911066</v>
      </c>
      <c r="W14">
        <v>480000</v>
      </c>
      <c r="X14">
        <v>444000</v>
      </c>
      <c r="Y14">
        <v>0</v>
      </c>
      <c r="Z14">
        <v>0</v>
      </c>
      <c r="AA14">
        <v>924000</v>
      </c>
      <c r="AB14">
        <v>4835066</v>
      </c>
      <c r="AC14">
        <v>2948233</v>
      </c>
      <c r="AD14">
        <v>3343946</v>
      </c>
      <c r="AE14">
        <v>337278</v>
      </c>
      <c r="AF14">
        <v>0</v>
      </c>
      <c r="AG14">
        <v>0</v>
      </c>
      <c r="AH14">
        <v>0</v>
      </c>
      <c r="AI14">
        <v>206376</v>
      </c>
      <c r="AJ14">
        <v>66588</v>
      </c>
      <c r="AK14">
        <v>272964</v>
      </c>
      <c r="AL14">
        <v>23466</v>
      </c>
      <c r="AM14">
        <v>633708</v>
      </c>
      <c r="AN14">
        <v>167669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801377</v>
      </c>
      <c r="BG14">
        <v>4033689</v>
      </c>
      <c r="BH14">
        <v>93866</v>
      </c>
      <c r="BI14">
        <v>55427</v>
      </c>
      <c r="BJ14">
        <v>102599</v>
      </c>
      <c r="BK14">
        <v>0</v>
      </c>
      <c r="BL14">
        <v>0</v>
      </c>
    </row>
    <row r="15" spans="1:64" x14ac:dyDescent="0.25">
      <c r="A15" t="s">
        <v>115</v>
      </c>
      <c r="B15" t="s">
        <v>116</v>
      </c>
      <c r="C15" t="s">
        <v>117</v>
      </c>
      <c r="D15" t="s">
        <v>118</v>
      </c>
      <c r="E15" t="s">
        <v>87</v>
      </c>
      <c r="F15" t="s">
        <v>119</v>
      </c>
      <c r="G15">
        <v>18</v>
      </c>
      <c r="H15">
        <v>0</v>
      </c>
      <c r="I15">
        <v>0</v>
      </c>
      <c r="J15">
        <v>0</v>
      </c>
      <c r="K15">
        <v>0</v>
      </c>
      <c r="N15">
        <v>291191</v>
      </c>
      <c r="O15">
        <v>0</v>
      </c>
      <c r="P15">
        <v>0</v>
      </c>
      <c r="Q15">
        <v>72798</v>
      </c>
      <c r="R15">
        <v>0</v>
      </c>
      <c r="S15">
        <v>0</v>
      </c>
      <c r="T15">
        <v>0</v>
      </c>
      <c r="U15">
        <v>0</v>
      </c>
      <c r="V15">
        <v>363989</v>
      </c>
      <c r="W15">
        <v>30000</v>
      </c>
      <c r="X15">
        <v>30000</v>
      </c>
      <c r="Y15">
        <v>0</v>
      </c>
      <c r="Z15">
        <v>0</v>
      </c>
      <c r="AA15">
        <v>60000</v>
      </c>
      <c r="AB15">
        <v>423989</v>
      </c>
      <c r="AC15">
        <v>363989</v>
      </c>
      <c r="AD15">
        <v>300000</v>
      </c>
      <c r="AE15">
        <v>38510</v>
      </c>
      <c r="AF15">
        <v>0</v>
      </c>
      <c r="AG15">
        <v>0</v>
      </c>
      <c r="AH15">
        <v>25479</v>
      </c>
      <c r="AI15">
        <v>0</v>
      </c>
      <c r="AJ15">
        <v>0</v>
      </c>
      <c r="AK15">
        <v>25479</v>
      </c>
      <c r="AL15">
        <v>0</v>
      </c>
      <c r="AM15">
        <v>63989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63989</v>
      </c>
      <c r="BG15">
        <v>360000</v>
      </c>
      <c r="BH15">
        <v>10920</v>
      </c>
      <c r="BI15">
        <v>6843</v>
      </c>
      <c r="BJ15">
        <v>12667</v>
      </c>
      <c r="BK15">
        <v>0</v>
      </c>
      <c r="BL15">
        <v>0</v>
      </c>
    </row>
    <row r="16" spans="1:64" x14ac:dyDescent="0.25">
      <c r="A16" t="s">
        <v>120</v>
      </c>
      <c r="F16">
        <f>SUBTOTAL(109,LIBRO[Cargo])</f>
        <v>0</v>
      </c>
      <c r="G16">
        <f>SUBTOTAL(109,LIBRO[Dias Trabajados])</f>
        <v>347</v>
      </c>
      <c r="H16">
        <f>SUBTOTAL(109,LIBRO[Dias Licencia])</f>
        <v>0</v>
      </c>
      <c r="I16">
        <f>SUBTOTAL(109,LIBRO[Dias Ausencia])</f>
        <v>1</v>
      </c>
      <c r="J16">
        <f>SUBTOTAL(109,LIBRO[Dias Vacaciones])</f>
        <v>3</v>
      </c>
      <c r="K16">
        <f>SUBTOTAL(109,LIBRO[Dias de Suspension])</f>
        <v>0</v>
      </c>
      <c r="L16">
        <f>SUBTOTAL(109,LIBRO[Sueldo de Suspension])</f>
        <v>0</v>
      </c>
      <c r="M16">
        <f>SUBTOTAL(109,LIBRO[Sueldo AFC de Suspension])</f>
        <v>0</v>
      </c>
      <c r="N16">
        <f>SUBTOTAL(109,LIBRO[Sueldo Base Proporcional])</f>
        <v>10253131</v>
      </c>
      <c r="O16">
        <f>SUBTOTAL(109,LIBRO[Cant Hrs Atraso])</f>
        <v>0</v>
      </c>
      <c r="P16">
        <f>SUBTOTAL(109,LIBRO[Monto Por Atraso])</f>
        <v>0</v>
      </c>
      <c r="Q16">
        <f>SUBTOTAL(109,LIBRO[Gratificacion])</f>
        <v>1624871</v>
      </c>
      <c r="R16">
        <f>SUBTOTAL(109,LIBRO[Hora Extra])</f>
        <v>0</v>
      </c>
      <c r="S16">
        <f>SUBTOTAL(109,LIBRO[Bonos Imponibles])</f>
        <v>4754756</v>
      </c>
      <c r="T16">
        <f>SUBTOTAL(109,LIBRO[Total Comisiones])</f>
        <v>0</v>
      </c>
      <c r="U16">
        <f>SUBTOTAL(109,LIBRO[Semana Corrida])</f>
        <v>0</v>
      </c>
      <c r="V16">
        <f>SUBTOTAL(109,LIBRO[Total Haberes Imponibles])</f>
        <v>16632758</v>
      </c>
      <c r="W16">
        <f>SUBTOTAL(109,LIBRO[Movilizacion])</f>
        <v>1197333</v>
      </c>
      <c r="X16">
        <f>SUBTOTAL(109,LIBRO[Colacion])</f>
        <v>1137333</v>
      </c>
      <c r="Y16">
        <f>SUBTOTAL(109,LIBRO[Cargas Familiares])</f>
        <v>0</v>
      </c>
      <c r="Z16">
        <f>SUBTOTAL(109,LIBRO[Bonos No Imponibles])</f>
        <v>0</v>
      </c>
      <c r="AA16">
        <f>SUBTOTAL(109,LIBRO[Total Haberes No Imponibles])</f>
        <v>2334666</v>
      </c>
      <c r="AB16">
        <f>SUBTOTAL(109,LIBRO[Total Haberes])</f>
        <v>18967424</v>
      </c>
      <c r="AC16">
        <f>SUBTOTAL(109,LIBRO[Base Imponible])</f>
        <v>15669925</v>
      </c>
      <c r="AD16">
        <f>SUBTOTAL(109,LIBRO[Base Tributable])</f>
        <v>13621533</v>
      </c>
      <c r="AE16">
        <f>SUBTOTAL(109,LIBRO[AFP])</f>
        <v>1764013</v>
      </c>
      <c r="AF16">
        <f>SUBTOTAL(109,LIBRO[INP])</f>
        <v>0</v>
      </c>
      <c r="AG16">
        <f>SUBTOTAL(109,LIBRO[Trabajo Pesado Empleado])</f>
        <v>0</v>
      </c>
      <c r="AH16">
        <f>SUBTOTAL(109,LIBRO[FONASA])</f>
        <v>794929</v>
      </c>
      <c r="AI16">
        <f>SUBTOTAL(109,LIBRO[ISAPRE])</f>
        <v>301964</v>
      </c>
      <c r="AJ16">
        <f>SUBTOTAL(109,LIBRO[Adicional Salud])</f>
        <v>127083</v>
      </c>
      <c r="AK16">
        <f>SUBTOTAL(109,LIBRO[Total Salud])</f>
        <v>1223976</v>
      </c>
      <c r="AL16">
        <f>SUBTOTAL(109,LIBRO[AFC Empleado])</f>
        <v>89824</v>
      </c>
      <c r="AM16">
        <f>SUBTOTAL(109,LIBRO[Leyes Sociales])</f>
        <v>3077813</v>
      </c>
      <c r="AN16">
        <f>SUBTOTAL(109,LIBRO[Impuesto Unico])</f>
        <v>240113</v>
      </c>
      <c r="AO16">
        <f>SUBTOTAL(109,LIBRO[Rebaja Zona Extrema])</f>
        <v>0</v>
      </c>
      <c r="AP16">
        <f>SUBTOTAL(109,LIBRO[Cta Ahorro AFP])</f>
        <v>0</v>
      </c>
      <c r="AQ16">
        <f>SUBTOTAL(109,LIBRO[APV A])</f>
        <v>0</v>
      </c>
      <c r="AR16">
        <f>SUBTOTAL(109,LIBRO[APV B])</f>
        <v>0</v>
      </c>
      <c r="AS16">
        <f>SUBTOTAL(109,LIBRO[APV C])</f>
        <v>0</v>
      </c>
      <c r="AT16">
        <f>SUBTOTAL(109,LIBRO[TOTAL APV])</f>
        <v>0</v>
      </c>
      <c r="AU16">
        <f>SUBTOTAL(109,LIBRO[Anticipos])</f>
        <v>0</v>
      </c>
      <c r="AV16">
        <f>SUBTOTAL(109,LIBRO[Otros Descuentos])</f>
        <v>0</v>
      </c>
      <c r="AW16">
        <f>SUBTOTAL(109,LIBRO[Prestamos Caja])</f>
        <v>0</v>
      </c>
      <c r="AX16">
        <f>SUBTOTAL(109,LIBRO[Prestamo Social])</f>
        <v>0</v>
      </c>
      <c r="AY16">
        <f>SUBTOTAL(109,LIBRO[Prestamos Empresa])</f>
        <v>0</v>
      </c>
      <c r="AZ16">
        <f>SUBTOTAL(109,LIBRO[Total Prestamos])</f>
        <v>0</v>
      </c>
      <c r="BA16">
        <f>SUBTOTAL(109,LIBRO[Seguros Dentales])</f>
        <v>0</v>
      </c>
      <c r="BB16">
        <f>SUBTOTAL(109,LIBRO[Ahorro Caja])</f>
        <v>0</v>
      </c>
      <c r="BC16">
        <f>SUBTOTAL(109,LIBRO[Seguros de Vida])</f>
        <v>0</v>
      </c>
      <c r="BD16">
        <f>SUBTOTAL(109,LIBRO[Cobertura de Suspension Total])</f>
        <v>0</v>
      </c>
      <c r="BE16">
        <f>SUBTOTAL(109,LIBRO[Cobertura de Suspension])</f>
        <v>0</v>
      </c>
      <c r="BF16">
        <f>SUBTOTAL(109,LIBRO[Total Descuentos])</f>
        <v>3317926</v>
      </c>
      <c r="BG16">
        <f>SUBTOTAL(109,LIBRO[Sueldo Liquido])</f>
        <v>15649498</v>
      </c>
      <c r="BH16">
        <f>SUBTOTAL(109,LIBRO[AFC Empresa])</f>
        <v>409160</v>
      </c>
      <c r="BI16">
        <f>SUBTOTAL(109,LIBRO[SIS])</f>
        <v>294594</v>
      </c>
      <c r="BJ16">
        <f>SUBTOTAL(109,LIBRO[MUTUAL])</f>
        <v>545315</v>
      </c>
      <c r="BK16">
        <f>SUBTOTAL(109,LIBRO[Caja Compensacion])</f>
        <v>0</v>
      </c>
      <c r="BL16">
        <f>SUBTOTAL(109,LIBRO[Trabajo Pesado Empleador])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workbookViewId="0"/>
  </sheetViews>
  <sheetFormatPr baseColWidth="10" defaultColWidth="9.140625" defaultRowHeight="15" x14ac:dyDescent="0.25"/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121</v>
      </c>
      <c r="G3" t="s">
        <v>122</v>
      </c>
    </row>
    <row r="4" spans="1:7" x14ac:dyDescent="0.25">
      <c r="A4" t="s">
        <v>64</v>
      </c>
      <c r="B4" t="s">
        <v>65</v>
      </c>
      <c r="C4" t="s">
        <v>66</v>
      </c>
      <c r="D4" t="s">
        <v>67</v>
      </c>
      <c r="E4" t="s">
        <v>68</v>
      </c>
      <c r="F4">
        <v>431784</v>
      </c>
      <c r="G4">
        <v>431784</v>
      </c>
    </row>
    <row r="5" spans="1:7" x14ac:dyDescent="0.25">
      <c r="A5" t="s">
        <v>70</v>
      </c>
      <c r="B5" t="s">
        <v>71</v>
      </c>
      <c r="C5" t="s">
        <v>72</v>
      </c>
      <c r="D5" t="s">
        <v>73</v>
      </c>
      <c r="E5" t="s">
        <v>68</v>
      </c>
      <c r="F5">
        <v>353211</v>
      </c>
      <c r="G5">
        <v>353211</v>
      </c>
    </row>
    <row r="6" spans="1:7" x14ac:dyDescent="0.25">
      <c r="A6" t="s">
        <v>75</v>
      </c>
      <c r="B6" t="s">
        <v>76</v>
      </c>
      <c r="C6" t="s">
        <v>77</v>
      </c>
      <c r="D6" t="s">
        <v>77</v>
      </c>
      <c r="E6" t="s">
        <v>68</v>
      </c>
      <c r="F6">
        <v>342357</v>
      </c>
      <c r="G6">
        <v>342357</v>
      </c>
    </row>
    <row r="7" spans="1:7" x14ac:dyDescent="0.25">
      <c r="A7" t="s">
        <v>79</v>
      </c>
      <c r="B7" t="s">
        <v>80</v>
      </c>
      <c r="C7" t="s">
        <v>81</v>
      </c>
      <c r="D7" t="s">
        <v>82</v>
      </c>
      <c r="E7" t="s">
        <v>68</v>
      </c>
      <c r="F7">
        <v>542919</v>
      </c>
      <c r="G7">
        <v>542919</v>
      </c>
    </row>
    <row r="8" spans="1:7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>
        <v>192000</v>
      </c>
      <c r="G8">
        <v>192000</v>
      </c>
    </row>
    <row r="9" spans="1:7" x14ac:dyDescent="0.25">
      <c r="A9" t="s">
        <v>89</v>
      </c>
      <c r="B9" t="s">
        <v>90</v>
      </c>
      <c r="C9" t="s">
        <v>91</v>
      </c>
      <c r="D9" t="s">
        <v>92</v>
      </c>
      <c r="E9" t="s">
        <v>68</v>
      </c>
      <c r="F9">
        <v>584919</v>
      </c>
      <c r="G9">
        <v>584919</v>
      </c>
    </row>
    <row r="10" spans="1:7" x14ac:dyDescent="0.25">
      <c r="A10" t="s">
        <v>93</v>
      </c>
      <c r="B10" t="s">
        <v>94</v>
      </c>
      <c r="C10" t="s">
        <v>95</v>
      </c>
      <c r="D10" t="s">
        <v>96</v>
      </c>
      <c r="E10" t="s">
        <v>68</v>
      </c>
      <c r="F10">
        <v>1163952</v>
      </c>
      <c r="G10">
        <v>1163952</v>
      </c>
    </row>
    <row r="11" spans="1:7" x14ac:dyDescent="0.25">
      <c r="A11" t="s">
        <v>98</v>
      </c>
      <c r="B11" t="s">
        <v>99</v>
      </c>
      <c r="C11" t="s">
        <v>100</v>
      </c>
      <c r="D11" t="s">
        <v>101</v>
      </c>
      <c r="E11" t="s">
        <v>68</v>
      </c>
      <c r="F11">
        <v>263202</v>
      </c>
      <c r="G11">
        <v>263202</v>
      </c>
    </row>
    <row r="12" spans="1:7" x14ac:dyDescent="0.25">
      <c r="A12" t="s">
        <v>102</v>
      </c>
      <c r="B12" t="s">
        <v>103</v>
      </c>
      <c r="C12" t="s">
        <v>104</v>
      </c>
      <c r="D12" t="s">
        <v>105</v>
      </c>
      <c r="E12" t="s">
        <v>68</v>
      </c>
      <c r="F12">
        <v>424784</v>
      </c>
      <c r="G12">
        <v>424784</v>
      </c>
    </row>
    <row r="13" spans="1:7" x14ac:dyDescent="0.25">
      <c r="A13" t="s">
        <v>106</v>
      </c>
      <c r="B13" t="s">
        <v>107</v>
      </c>
      <c r="C13" t="s">
        <v>108</v>
      </c>
      <c r="D13" t="s">
        <v>109</v>
      </c>
      <c r="E13" t="s">
        <v>68</v>
      </c>
      <c r="F13">
        <v>455628</v>
      </c>
      <c r="G13">
        <v>455628</v>
      </c>
    </row>
    <row r="14" spans="1:7" x14ac:dyDescent="0.25">
      <c r="A14" t="s">
        <v>110</v>
      </c>
      <c r="B14" t="s">
        <v>111</v>
      </c>
      <c r="C14" t="s">
        <v>112</v>
      </c>
      <c r="D14" t="s">
        <v>113</v>
      </c>
      <c r="E14" t="s">
        <v>87</v>
      </c>
      <c r="F14">
        <v>0</v>
      </c>
    </row>
    <row r="15" spans="1:7" x14ac:dyDescent="0.25">
      <c r="A15" t="s">
        <v>115</v>
      </c>
      <c r="B15" t="s">
        <v>116</v>
      </c>
      <c r="C15" t="s">
        <v>117</v>
      </c>
      <c r="D15" t="s">
        <v>118</v>
      </c>
      <c r="E15" t="s">
        <v>87</v>
      </c>
      <c r="F15">
        <v>0</v>
      </c>
    </row>
    <row r="16" spans="1:7" x14ac:dyDescent="0.25">
      <c r="A16" t="s">
        <v>120</v>
      </c>
      <c r="F16">
        <f>SUBTOTAL(109,BONOS[Total Bonos])</f>
        <v>4754756</v>
      </c>
      <c r="G16">
        <f>SUBTOTAL(109,BONOS[PRODUCCION])</f>
        <v>4754756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123</v>
      </c>
    </row>
    <row r="4" spans="1:6" x14ac:dyDescent="0.25">
      <c r="A4" t="s">
        <v>64</v>
      </c>
      <c r="B4" t="s">
        <v>65</v>
      </c>
      <c r="C4" t="s">
        <v>66</v>
      </c>
      <c r="D4" t="s">
        <v>67</v>
      </c>
      <c r="E4" t="s">
        <v>68</v>
      </c>
      <c r="F4">
        <v>0</v>
      </c>
    </row>
    <row r="5" spans="1:6" x14ac:dyDescent="0.25">
      <c r="A5" t="s">
        <v>70</v>
      </c>
      <c r="B5" t="s">
        <v>71</v>
      </c>
      <c r="C5" t="s">
        <v>72</v>
      </c>
      <c r="D5" t="s">
        <v>73</v>
      </c>
      <c r="E5" t="s">
        <v>68</v>
      </c>
      <c r="F5">
        <v>0</v>
      </c>
    </row>
    <row r="6" spans="1:6" x14ac:dyDescent="0.25">
      <c r="A6" t="s">
        <v>75</v>
      </c>
      <c r="B6" t="s">
        <v>76</v>
      </c>
      <c r="C6" t="s">
        <v>77</v>
      </c>
      <c r="D6" t="s">
        <v>77</v>
      </c>
      <c r="E6" t="s">
        <v>68</v>
      </c>
      <c r="F6">
        <v>0</v>
      </c>
    </row>
    <row r="7" spans="1:6" x14ac:dyDescent="0.25">
      <c r="A7" t="s">
        <v>79</v>
      </c>
      <c r="B7" t="s">
        <v>80</v>
      </c>
      <c r="C7" t="s">
        <v>81</v>
      </c>
      <c r="D7" t="s">
        <v>82</v>
      </c>
      <c r="E7" t="s">
        <v>68</v>
      </c>
      <c r="F7">
        <v>0</v>
      </c>
    </row>
    <row r="8" spans="1:6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>
        <v>0</v>
      </c>
    </row>
    <row r="9" spans="1:6" x14ac:dyDescent="0.25">
      <c r="A9" t="s">
        <v>89</v>
      </c>
      <c r="B9" t="s">
        <v>90</v>
      </c>
      <c r="C9" t="s">
        <v>91</v>
      </c>
      <c r="D9" t="s">
        <v>92</v>
      </c>
      <c r="E9" t="s">
        <v>68</v>
      </c>
      <c r="F9">
        <v>0</v>
      </c>
    </row>
    <row r="10" spans="1:6" x14ac:dyDescent="0.25">
      <c r="A10" t="s">
        <v>93</v>
      </c>
      <c r="B10" t="s">
        <v>94</v>
      </c>
      <c r="C10" t="s">
        <v>95</v>
      </c>
      <c r="D10" t="s">
        <v>96</v>
      </c>
      <c r="E10" t="s">
        <v>68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68</v>
      </c>
      <c r="F11">
        <v>0</v>
      </c>
    </row>
    <row r="12" spans="1:6" x14ac:dyDescent="0.25">
      <c r="A12" t="s">
        <v>102</v>
      </c>
      <c r="B12" t="s">
        <v>103</v>
      </c>
      <c r="C12" t="s">
        <v>104</v>
      </c>
      <c r="D12" t="s">
        <v>105</v>
      </c>
      <c r="E12" t="s">
        <v>68</v>
      </c>
      <c r="F12">
        <v>0</v>
      </c>
    </row>
    <row r="13" spans="1:6" x14ac:dyDescent="0.25">
      <c r="A13" t="s">
        <v>106</v>
      </c>
      <c r="B13" t="s">
        <v>107</v>
      </c>
      <c r="C13" t="s">
        <v>108</v>
      </c>
      <c r="D13" t="s">
        <v>109</v>
      </c>
      <c r="E13" t="s">
        <v>68</v>
      </c>
      <c r="F13">
        <v>0</v>
      </c>
    </row>
    <row r="14" spans="1:6" x14ac:dyDescent="0.25">
      <c r="A14" t="s">
        <v>110</v>
      </c>
      <c r="B14" t="s">
        <v>111</v>
      </c>
      <c r="C14" t="s">
        <v>112</v>
      </c>
      <c r="D14" t="s">
        <v>113</v>
      </c>
      <c r="E14" t="s">
        <v>87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87</v>
      </c>
      <c r="F15">
        <v>0</v>
      </c>
    </row>
    <row r="16" spans="1:6" x14ac:dyDescent="0.25">
      <c r="A16" t="s">
        <v>120</v>
      </c>
      <c r="F16">
        <f>SUBTOTAL(109,HORAEXTRA[Total Hora Extra])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19</v>
      </c>
    </row>
    <row r="4" spans="1:6" x14ac:dyDescent="0.25">
      <c r="A4" t="s">
        <v>64</v>
      </c>
      <c r="B4" t="s">
        <v>65</v>
      </c>
      <c r="C4" t="s">
        <v>66</v>
      </c>
      <c r="D4" t="s">
        <v>67</v>
      </c>
      <c r="E4" t="s">
        <v>68</v>
      </c>
      <c r="F4">
        <v>0</v>
      </c>
    </row>
    <row r="5" spans="1:6" x14ac:dyDescent="0.25">
      <c r="A5" t="s">
        <v>70</v>
      </c>
      <c r="B5" t="s">
        <v>71</v>
      </c>
      <c r="C5" t="s">
        <v>72</v>
      </c>
      <c r="D5" t="s">
        <v>73</v>
      </c>
      <c r="E5" t="s">
        <v>68</v>
      </c>
      <c r="F5">
        <v>0</v>
      </c>
    </row>
    <row r="6" spans="1:6" x14ac:dyDescent="0.25">
      <c r="A6" t="s">
        <v>75</v>
      </c>
      <c r="B6" t="s">
        <v>76</v>
      </c>
      <c r="C6" t="s">
        <v>77</v>
      </c>
      <c r="D6" t="s">
        <v>77</v>
      </c>
      <c r="E6" t="s">
        <v>68</v>
      </c>
      <c r="F6">
        <v>0</v>
      </c>
    </row>
    <row r="7" spans="1:6" x14ac:dyDescent="0.25">
      <c r="A7" t="s">
        <v>79</v>
      </c>
      <c r="B7" t="s">
        <v>80</v>
      </c>
      <c r="C7" t="s">
        <v>81</v>
      </c>
      <c r="D7" t="s">
        <v>82</v>
      </c>
      <c r="E7" t="s">
        <v>68</v>
      </c>
      <c r="F7">
        <v>0</v>
      </c>
    </row>
    <row r="8" spans="1:6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>
        <v>0</v>
      </c>
    </row>
    <row r="9" spans="1:6" x14ac:dyDescent="0.25">
      <c r="A9" t="s">
        <v>89</v>
      </c>
      <c r="B9" t="s">
        <v>90</v>
      </c>
      <c r="C9" t="s">
        <v>91</v>
      </c>
      <c r="D9" t="s">
        <v>92</v>
      </c>
      <c r="E9" t="s">
        <v>68</v>
      </c>
      <c r="F9">
        <v>0</v>
      </c>
    </row>
    <row r="10" spans="1:6" x14ac:dyDescent="0.25">
      <c r="A10" t="s">
        <v>93</v>
      </c>
      <c r="B10" t="s">
        <v>94</v>
      </c>
      <c r="C10" t="s">
        <v>95</v>
      </c>
      <c r="D10" t="s">
        <v>96</v>
      </c>
      <c r="E10" t="s">
        <v>68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68</v>
      </c>
      <c r="F11">
        <v>0</v>
      </c>
    </row>
    <row r="12" spans="1:6" x14ac:dyDescent="0.25">
      <c r="A12" t="s">
        <v>102</v>
      </c>
      <c r="B12" t="s">
        <v>103</v>
      </c>
      <c r="C12" t="s">
        <v>104</v>
      </c>
      <c r="D12" t="s">
        <v>105</v>
      </c>
      <c r="E12" t="s">
        <v>68</v>
      </c>
      <c r="F12">
        <v>0</v>
      </c>
    </row>
    <row r="13" spans="1:6" x14ac:dyDescent="0.25">
      <c r="A13" t="s">
        <v>106</v>
      </c>
      <c r="B13" t="s">
        <v>107</v>
      </c>
      <c r="C13" t="s">
        <v>108</v>
      </c>
      <c r="D13" t="s">
        <v>109</v>
      </c>
      <c r="E13" t="s">
        <v>68</v>
      </c>
      <c r="F13">
        <v>0</v>
      </c>
    </row>
    <row r="14" spans="1:6" x14ac:dyDescent="0.25">
      <c r="A14" t="s">
        <v>110</v>
      </c>
      <c r="B14" t="s">
        <v>111</v>
      </c>
      <c r="C14" t="s">
        <v>112</v>
      </c>
      <c r="D14" t="s">
        <v>113</v>
      </c>
      <c r="E14" t="s">
        <v>87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87</v>
      </c>
      <c r="F15">
        <v>0</v>
      </c>
    </row>
    <row r="16" spans="1:6" x14ac:dyDescent="0.25">
      <c r="A16" t="s">
        <v>120</v>
      </c>
      <c r="F16">
        <f>SUBTOTAL(109,COMISIONES[Total Comisiones])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124</v>
      </c>
    </row>
    <row r="4" spans="1:6" x14ac:dyDescent="0.25">
      <c r="A4" t="s">
        <v>64</v>
      </c>
      <c r="B4" t="s">
        <v>65</v>
      </c>
      <c r="C4" t="s">
        <v>66</v>
      </c>
      <c r="D4" t="s">
        <v>67</v>
      </c>
      <c r="E4" t="s">
        <v>68</v>
      </c>
      <c r="F4">
        <v>0</v>
      </c>
    </row>
    <row r="5" spans="1:6" x14ac:dyDescent="0.25">
      <c r="A5" t="s">
        <v>70</v>
      </c>
      <c r="B5" t="s">
        <v>71</v>
      </c>
      <c r="C5" t="s">
        <v>72</v>
      </c>
      <c r="D5" t="s">
        <v>73</v>
      </c>
      <c r="E5" t="s">
        <v>68</v>
      </c>
      <c r="F5">
        <v>0</v>
      </c>
    </row>
    <row r="6" spans="1:6" x14ac:dyDescent="0.25">
      <c r="A6" t="s">
        <v>75</v>
      </c>
      <c r="B6" t="s">
        <v>76</v>
      </c>
      <c r="C6" t="s">
        <v>77</v>
      </c>
      <c r="D6" t="s">
        <v>77</v>
      </c>
      <c r="E6" t="s">
        <v>68</v>
      </c>
      <c r="F6">
        <v>0</v>
      </c>
    </row>
    <row r="7" spans="1:6" x14ac:dyDescent="0.25">
      <c r="A7" t="s">
        <v>79</v>
      </c>
      <c r="B7" t="s">
        <v>80</v>
      </c>
      <c r="C7" t="s">
        <v>81</v>
      </c>
      <c r="D7" t="s">
        <v>82</v>
      </c>
      <c r="E7" t="s">
        <v>68</v>
      </c>
      <c r="F7">
        <v>0</v>
      </c>
    </row>
    <row r="8" spans="1:6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>
        <v>0</v>
      </c>
    </row>
    <row r="9" spans="1:6" x14ac:dyDescent="0.25">
      <c r="A9" t="s">
        <v>89</v>
      </c>
      <c r="B9" t="s">
        <v>90</v>
      </c>
      <c r="C9" t="s">
        <v>91</v>
      </c>
      <c r="D9" t="s">
        <v>92</v>
      </c>
      <c r="E9" t="s">
        <v>68</v>
      </c>
      <c r="F9">
        <v>0</v>
      </c>
    </row>
    <row r="10" spans="1:6" x14ac:dyDescent="0.25">
      <c r="A10" t="s">
        <v>93</v>
      </c>
      <c r="B10" t="s">
        <v>94</v>
      </c>
      <c r="C10" t="s">
        <v>95</v>
      </c>
      <c r="D10" t="s">
        <v>96</v>
      </c>
      <c r="E10" t="s">
        <v>68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68</v>
      </c>
      <c r="F11">
        <v>0</v>
      </c>
    </row>
    <row r="12" spans="1:6" x14ac:dyDescent="0.25">
      <c r="A12" t="s">
        <v>102</v>
      </c>
      <c r="B12" t="s">
        <v>103</v>
      </c>
      <c r="C12" t="s">
        <v>104</v>
      </c>
      <c r="D12" t="s">
        <v>105</v>
      </c>
      <c r="E12" t="s">
        <v>68</v>
      </c>
      <c r="F12">
        <v>0</v>
      </c>
    </row>
    <row r="13" spans="1:6" x14ac:dyDescent="0.25">
      <c r="A13" t="s">
        <v>106</v>
      </c>
      <c r="B13" t="s">
        <v>107</v>
      </c>
      <c r="C13" t="s">
        <v>108</v>
      </c>
      <c r="D13" t="s">
        <v>109</v>
      </c>
      <c r="E13" t="s">
        <v>68</v>
      </c>
      <c r="F13">
        <v>0</v>
      </c>
    </row>
    <row r="14" spans="1:6" x14ac:dyDescent="0.25">
      <c r="A14" t="s">
        <v>110</v>
      </c>
      <c r="B14" t="s">
        <v>111</v>
      </c>
      <c r="C14" t="s">
        <v>112</v>
      </c>
      <c r="D14" t="s">
        <v>113</v>
      </c>
      <c r="E14" t="s">
        <v>87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87</v>
      </c>
      <c r="F15">
        <v>0</v>
      </c>
    </row>
    <row r="16" spans="1:6" x14ac:dyDescent="0.25">
      <c r="A16" t="s">
        <v>120</v>
      </c>
      <c r="F16">
        <f>SUBTOTAL(109,NOIMPONIBLE[Total Bonos No Imponibles])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51</v>
      </c>
    </row>
    <row r="4" spans="1:6" x14ac:dyDescent="0.25">
      <c r="A4" t="s">
        <v>64</v>
      </c>
      <c r="B4" t="s">
        <v>65</v>
      </c>
      <c r="C4" t="s">
        <v>66</v>
      </c>
      <c r="D4" t="s">
        <v>67</v>
      </c>
      <c r="E4" t="s">
        <v>68</v>
      </c>
      <c r="F4">
        <v>0</v>
      </c>
    </row>
    <row r="5" spans="1:6" x14ac:dyDescent="0.25">
      <c r="A5" t="s">
        <v>70</v>
      </c>
      <c r="B5" t="s">
        <v>71</v>
      </c>
      <c r="C5" t="s">
        <v>72</v>
      </c>
      <c r="D5" t="s">
        <v>73</v>
      </c>
      <c r="E5" t="s">
        <v>68</v>
      </c>
      <c r="F5">
        <v>0</v>
      </c>
    </row>
    <row r="6" spans="1:6" x14ac:dyDescent="0.25">
      <c r="A6" t="s">
        <v>75</v>
      </c>
      <c r="B6" t="s">
        <v>76</v>
      </c>
      <c r="C6" t="s">
        <v>77</v>
      </c>
      <c r="D6" t="s">
        <v>77</v>
      </c>
      <c r="E6" t="s">
        <v>68</v>
      </c>
      <c r="F6">
        <v>0</v>
      </c>
    </row>
    <row r="7" spans="1:6" x14ac:dyDescent="0.25">
      <c r="A7" t="s">
        <v>79</v>
      </c>
      <c r="B7" t="s">
        <v>80</v>
      </c>
      <c r="C7" t="s">
        <v>81</v>
      </c>
      <c r="D7" t="s">
        <v>82</v>
      </c>
      <c r="E7" t="s">
        <v>68</v>
      </c>
      <c r="F7">
        <v>0</v>
      </c>
    </row>
    <row r="8" spans="1:6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>
        <v>0</v>
      </c>
    </row>
    <row r="9" spans="1:6" x14ac:dyDescent="0.25">
      <c r="A9" t="s">
        <v>89</v>
      </c>
      <c r="B9" t="s">
        <v>90</v>
      </c>
      <c r="C9" t="s">
        <v>91</v>
      </c>
      <c r="D9" t="s">
        <v>92</v>
      </c>
      <c r="E9" t="s">
        <v>68</v>
      </c>
      <c r="F9">
        <v>0</v>
      </c>
    </row>
    <row r="10" spans="1:6" x14ac:dyDescent="0.25">
      <c r="A10" t="s">
        <v>93</v>
      </c>
      <c r="B10" t="s">
        <v>94</v>
      </c>
      <c r="C10" t="s">
        <v>95</v>
      </c>
      <c r="D10" t="s">
        <v>96</v>
      </c>
      <c r="E10" t="s">
        <v>68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68</v>
      </c>
      <c r="F11">
        <v>0</v>
      </c>
    </row>
    <row r="12" spans="1:6" x14ac:dyDescent="0.25">
      <c r="A12" t="s">
        <v>102</v>
      </c>
      <c r="B12" t="s">
        <v>103</v>
      </c>
      <c r="C12" t="s">
        <v>104</v>
      </c>
      <c r="D12" t="s">
        <v>105</v>
      </c>
      <c r="E12" t="s">
        <v>68</v>
      </c>
      <c r="F12">
        <v>0</v>
      </c>
    </row>
    <row r="13" spans="1:6" x14ac:dyDescent="0.25">
      <c r="A13" t="s">
        <v>106</v>
      </c>
      <c r="B13" t="s">
        <v>107</v>
      </c>
      <c r="C13" t="s">
        <v>108</v>
      </c>
      <c r="D13" t="s">
        <v>109</v>
      </c>
      <c r="E13" t="s">
        <v>68</v>
      </c>
      <c r="F13">
        <v>0</v>
      </c>
    </row>
    <row r="14" spans="1:6" x14ac:dyDescent="0.25">
      <c r="A14" t="s">
        <v>110</v>
      </c>
      <c r="B14" t="s">
        <v>111</v>
      </c>
      <c r="C14" t="s">
        <v>112</v>
      </c>
      <c r="D14" t="s">
        <v>113</v>
      </c>
      <c r="E14" t="s">
        <v>87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87</v>
      </c>
      <c r="F15">
        <v>0</v>
      </c>
    </row>
    <row r="16" spans="1:6" x14ac:dyDescent="0.25">
      <c r="A16" t="s">
        <v>120</v>
      </c>
      <c r="F16">
        <f>SUBTOTAL(109,PRESTAMOS[Total Prestamos])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125</v>
      </c>
    </row>
    <row r="4" spans="1:6" x14ac:dyDescent="0.25">
      <c r="A4" t="s">
        <v>64</v>
      </c>
      <c r="B4" t="s">
        <v>65</v>
      </c>
      <c r="C4" t="s">
        <v>66</v>
      </c>
      <c r="D4" t="s">
        <v>67</v>
      </c>
      <c r="E4" t="s">
        <v>68</v>
      </c>
      <c r="F4">
        <v>0</v>
      </c>
    </row>
    <row r="5" spans="1:6" x14ac:dyDescent="0.25">
      <c r="A5" t="s">
        <v>70</v>
      </c>
      <c r="B5" t="s">
        <v>71</v>
      </c>
      <c r="C5" t="s">
        <v>72</v>
      </c>
      <c r="D5" t="s">
        <v>73</v>
      </c>
      <c r="E5" t="s">
        <v>68</v>
      </c>
      <c r="F5">
        <v>0</v>
      </c>
    </row>
    <row r="6" spans="1:6" x14ac:dyDescent="0.25">
      <c r="A6" t="s">
        <v>75</v>
      </c>
      <c r="B6" t="s">
        <v>76</v>
      </c>
      <c r="C6" t="s">
        <v>77</v>
      </c>
      <c r="D6" t="s">
        <v>77</v>
      </c>
      <c r="E6" t="s">
        <v>68</v>
      </c>
      <c r="F6">
        <v>0</v>
      </c>
    </row>
    <row r="7" spans="1:6" x14ac:dyDescent="0.25">
      <c r="A7" t="s">
        <v>79</v>
      </c>
      <c r="B7" t="s">
        <v>80</v>
      </c>
      <c r="C7" t="s">
        <v>81</v>
      </c>
      <c r="D7" t="s">
        <v>82</v>
      </c>
      <c r="E7" t="s">
        <v>68</v>
      </c>
      <c r="F7">
        <v>0</v>
      </c>
    </row>
    <row r="8" spans="1:6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>
        <v>0</v>
      </c>
    </row>
    <row r="9" spans="1:6" x14ac:dyDescent="0.25">
      <c r="A9" t="s">
        <v>89</v>
      </c>
      <c r="B9" t="s">
        <v>90</v>
      </c>
      <c r="C9" t="s">
        <v>91</v>
      </c>
      <c r="D9" t="s">
        <v>92</v>
      </c>
      <c r="E9" t="s">
        <v>68</v>
      </c>
      <c r="F9">
        <v>0</v>
      </c>
    </row>
    <row r="10" spans="1:6" x14ac:dyDescent="0.25">
      <c r="A10" t="s">
        <v>93</v>
      </c>
      <c r="B10" t="s">
        <v>94</v>
      </c>
      <c r="C10" t="s">
        <v>95</v>
      </c>
      <c r="D10" t="s">
        <v>96</v>
      </c>
      <c r="E10" t="s">
        <v>68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68</v>
      </c>
      <c r="F11">
        <v>0</v>
      </c>
    </row>
    <row r="12" spans="1:6" x14ac:dyDescent="0.25">
      <c r="A12" t="s">
        <v>102</v>
      </c>
      <c r="B12" t="s">
        <v>103</v>
      </c>
      <c r="C12" t="s">
        <v>104</v>
      </c>
      <c r="D12" t="s">
        <v>105</v>
      </c>
      <c r="E12" t="s">
        <v>68</v>
      </c>
      <c r="F12">
        <v>0</v>
      </c>
    </row>
    <row r="13" spans="1:6" x14ac:dyDescent="0.25">
      <c r="A13" t="s">
        <v>106</v>
      </c>
      <c r="B13" t="s">
        <v>107</v>
      </c>
      <c r="C13" t="s">
        <v>108</v>
      </c>
      <c r="D13" t="s">
        <v>109</v>
      </c>
      <c r="E13" t="s">
        <v>68</v>
      </c>
      <c r="F13">
        <v>0</v>
      </c>
    </row>
    <row r="14" spans="1:6" x14ac:dyDescent="0.25">
      <c r="A14" t="s">
        <v>110</v>
      </c>
      <c r="B14" t="s">
        <v>111</v>
      </c>
      <c r="C14" t="s">
        <v>112</v>
      </c>
      <c r="D14" t="s">
        <v>113</v>
      </c>
      <c r="E14" t="s">
        <v>87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87</v>
      </c>
      <c r="F15">
        <v>0</v>
      </c>
    </row>
    <row r="16" spans="1:6" x14ac:dyDescent="0.25">
      <c r="A16" t="s">
        <v>120</v>
      </c>
      <c r="F16">
        <f>SUBTOTAL(109,ANTICIPOS[Total Anticipos])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126</v>
      </c>
    </row>
    <row r="4" spans="1:6" x14ac:dyDescent="0.25">
      <c r="A4" t="s">
        <v>64</v>
      </c>
      <c r="B4" t="s">
        <v>65</v>
      </c>
      <c r="C4" t="s">
        <v>66</v>
      </c>
      <c r="D4" t="s">
        <v>67</v>
      </c>
      <c r="E4" t="s">
        <v>68</v>
      </c>
      <c r="F4">
        <v>0</v>
      </c>
    </row>
    <row r="5" spans="1:6" x14ac:dyDescent="0.25">
      <c r="A5" t="s">
        <v>70</v>
      </c>
      <c r="B5" t="s">
        <v>71</v>
      </c>
      <c r="C5" t="s">
        <v>72</v>
      </c>
      <c r="D5" t="s">
        <v>73</v>
      </c>
      <c r="E5" t="s">
        <v>68</v>
      </c>
      <c r="F5">
        <v>0</v>
      </c>
    </row>
    <row r="6" spans="1:6" x14ac:dyDescent="0.25">
      <c r="A6" t="s">
        <v>75</v>
      </c>
      <c r="B6" t="s">
        <v>76</v>
      </c>
      <c r="C6" t="s">
        <v>77</v>
      </c>
      <c r="D6" t="s">
        <v>77</v>
      </c>
      <c r="E6" t="s">
        <v>68</v>
      </c>
      <c r="F6">
        <v>0</v>
      </c>
    </row>
    <row r="7" spans="1:6" x14ac:dyDescent="0.25">
      <c r="A7" t="s">
        <v>79</v>
      </c>
      <c r="B7" t="s">
        <v>80</v>
      </c>
      <c r="C7" t="s">
        <v>81</v>
      </c>
      <c r="D7" t="s">
        <v>82</v>
      </c>
      <c r="E7" t="s">
        <v>68</v>
      </c>
      <c r="F7">
        <v>0</v>
      </c>
    </row>
    <row r="8" spans="1:6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>
        <v>0</v>
      </c>
    </row>
    <row r="9" spans="1:6" x14ac:dyDescent="0.25">
      <c r="A9" t="s">
        <v>89</v>
      </c>
      <c r="B9" t="s">
        <v>90</v>
      </c>
      <c r="C9" t="s">
        <v>91</v>
      </c>
      <c r="D9" t="s">
        <v>92</v>
      </c>
      <c r="E9" t="s">
        <v>68</v>
      </c>
      <c r="F9">
        <v>0</v>
      </c>
    </row>
    <row r="10" spans="1:6" x14ac:dyDescent="0.25">
      <c r="A10" t="s">
        <v>93</v>
      </c>
      <c r="B10" t="s">
        <v>94</v>
      </c>
      <c r="C10" t="s">
        <v>95</v>
      </c>
      <c r="D10" t="s">
        <v>96</v>
      </c>
      <c r="E10" t="s">
        <v>68</v>
      </c>
      <c r="F10">
        <v>0</v>
      </c>
    </row>
    <row r="11" spans="1:6" x14ac:dyDescent="0.25">
      <c r="A11" t="s">
        <v>98</v>
      </c>
      <c r="B11" t="s">
        <v>99</v>
      </c>
      <c r="C11" t="s">
        <v>100</v>
      </c>
      <c r="D11" t="s">
        <v>101</v>
      </c>
      <c r="E11" t="s">
        <v>68</v>
      </c>
      <c r="F11">
        <v>0</v>
      </c>
    </row>
    <row r="12" spans="1:6" x14ac:dyDescent="0.25">
      <c r="A12" t="s">
        <v>102</v>
      </c>
      <c r="B12" t="s">
        <v>103</v>
      </c>
      <c r="C12" t="s">
        <v>104</v>
      </c>
      <c r="D12" t="s">
        <v>105</v>
      </c>
      <c r="E12" t="s">
        <v>68</v>
      </c>
      <c r="F12">
        <v>0</v>
      </c>
    </row>
    <row r="13" spans="1:6" x14ac:dyDescent="0.25">
      <c r="A13" t="s">
        <v>106</v>
      </c>
      <c r="B13" t="s">
        <v>107</v>
      </c>
      <c r="C13" t="s">
        <v>108</v>
      </c>
      <c r="D13" t="s">
        <v>109</v>
      </c>
      <c r="E13" t="s">
        <v>68</v>
      </c>
      <c r="F13">
        <v>0</v>
      </c>
    </row>
    <row r="14" spans="1:6" x14ac:dyDescent="0.25">
      <c r="A14" t="s">
        <v>110</v>
      </c>
      <c r="B14" t="s">
        <v>111</v>
      </c>
      <c r="C14" t="s">
        <v>112</v>
      </c>
      <c r="D14" t="s">
        <v>113</v>
      </c>
      <c r="E14" t="s">
        <v>87</v>
      </c>
      <c r="F14">
        <v>0</v>
      </c>
    </row>
    <row r="15" spans="1:6" x14ac:dyDescent="0.25">
      <c r="A15" t="s">
        <v>115</v>
      </c>
      <c r="B15" t="s">
        <v>116</v>
      </c>
      <c r="C15" t="s">
        <v>117</v>
      </c>
      <c r="D15" t="s">
        <v>118</v>
      </c>
      <c r="E15" t="s">
        <v>87</v>
      </c>
      <c r="F15">
        <v>0</v>
      </c>
    </row>
    <row r="16" spans="1:6" x14ac:dyDescent="0.25">
      <c r="A16" t="s">
        <v>120</v>
      </c>
      <c r="F16">
        <f>SUBTOTAL(109,DESCUENTOS[Total Otros Descuentos])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LIBRO</vt:lpstr>
      <vt:lpstr>BONOS</vt:lpstr>
      <vt:lpstr>HORA EXTRA</vt:lpstr>
      <vt:lpstr>COMISIONES</vt:lpstr>
      <vt:lpstr>NO IMPONIBLE</vt:lpstr>
      <vt:lpstr>PRESTAMOS</vt:lpstr>
      <vt:lpstr>ANTICIPOS</vt:lpstr>
      <vt:lpstr>DESCUENTOS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2023-09-11T20:26:21Z</dcterms:created>
  <dcterms:modified xsi:type="dcterms:W3CDTF">2024-03-25T16:36:42Z</dcterms:modified>
  <cp:category/>
</cp:coreProperties>
</file>