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5345" windowHeight="3675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12" i="1" l="1"/>
  <c r="BQ10" i="1"/>
  <c r="BQ11" i="1"/>
  <c r="BQ9" i="1"/>
  <c r="BQ7" i="1"/>
  <c r="BQ8" i="1"/>
  <c r="BQ6" i="1"/>
  <c r="BQ4" i="1"/>
  <c r="BQ5" i="1"/>
  <c r="F32" i="8"/>
  <c r="G32" i="7"/>
  <c r="F32" i="7"/>
  <c r="F32" i="6"/>
  <c r="G32" i="5"/>
  <c r="F32" i="5"/>
  <c r="F32" i="4"/>
  <c r="F32" i="3"/>
  <c r="G32" i="2"/>
  <c r="F32" i="2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Q13" i="1" l="1"/>
</calcChain>
</file>

<file path=xl/sharedStrings.xml><?xml version="1.0" encoding="utf-8"?>
<sst xmlns="http://schemas.openxmlformats.org/spreadsheetml/2006/main" count="1157" uniqueCount="188">
  <si>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</si>
  <si>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</si>
  <si>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</si>
  <si>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</si>
  <si>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</si>
  <si>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</si>
  <si>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</si>
  <si>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</si>
  <si>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</si>
  <si>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</si>
  <si>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</si>
  <si>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</si>
  <si>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</si>
  <si>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</si>
  <si>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</si>
  <si>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</si>
  <si>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</si>
  <si>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</si>
  <si>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</si>
  <si>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</si>
  <si>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</si>
  <si>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</si>
  <si>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</si>
  <si>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</si>
  <si>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</si>
  <si>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</si>
  <si>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</si>
  <si>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</si>
  <si>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</si>
  <si>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</si>
  <si>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</si>
  <si>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</si>
  <si>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</si>
  <si>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</si>
  <si>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</si>
  <si>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</si>
  <si>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</si>
  <si>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</si>
  <si>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</si>
  <si>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</si>
  <si>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</si>
  <si>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</si>
  <si>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</si>
  <si>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</si>
  <si>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</si>
  <si>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</si>
  <si>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</si>
  <si>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</si>
  <si>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</si>
  <si>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</si>
  <si>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</si>
  <si>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</si>
  <si>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</si>
  <si>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</si>
  <si>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</si>
  <si>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</si>
  <si>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</si>
  <si>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</si>
  <si>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</si>
  <si>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</si>
  <si>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</si>
  <si>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</si>
  <si>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</si>
  <si>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</si>
  <si>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</si>
  <si>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</si>
  <si>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</si>
  <si>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</si>
  <si>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</si>
  <si>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</si>
  <si>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</si>
  <si>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</si>
  <si>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</si>
  <si>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24.349.134-7</t>
  </si>
  <si>
    <t>Jhonny franck</t>
  </si>
  <si>
    <t>Andrade</t>
  </si>
  <si>
    <t>Martinez</t>
  </si>
  <si>
    <t>CONSECIONARIA G21</t>
  </si>
  <si>
    <t>MAESTRO</t>
  </si>
  <si>
    <t>21.161.290-8</t>
  </si>
  <si>
    <t>IGNACIO DAMIAN</t>
  </si>
  <si>
    <t>VALENZUELA</t>
  </si>
  <si>
    <t>RODRIGUEZ</t>
  </si>
  <si>
    <t>AYUDANTE</t>
  </si>
  <si>
    <t>12.959.482-9</t>
  </si>
  <si>
    <t>RENE HUMBERTO</t>
  </si>
  <si>
    <t>PARRAGUEZ</t>
  </si>
  <si>
    <t>RAMIREZ</t>
  </si>
  <si>
    <t>10.241.175-7</t>
  </si>
  <si>
    <t>OSMAN ALBERTO</t>
  </si>
  <si>
    <t>GUTIERREZ</t>
  </si>
  <si>
    <t>19.529.736-3</t>
  </si>
  <si>
    <t>MARCELO ANDRÉS</t>
  </si>
  <si>
    <t>RIVAS</t>
  </si>
  <si>
    <t>26.406.829-0</t>
  </si>
  <si>
    <t>Doudley</t>
  </si>
  <si>
    <t>Nelson</t>
  </si>
  <si>
    <t>AYUDANTE DE MAESTRO</t>
  </si>
  <si>
    <t>17.387.995-4</t>
  </si>
  <si>
    <t>LUIS SEBASTIÁN</t>
  </si>
  <si>
    <t>CASTILLO</t>
  </si>
  <si>
    <t>11.531.031-3</t>
  </si>
  <si>
    <t>JUAN MARCELO</t>
  </si>
  <si>
    <t>MIRANDA</t>
  </si>
  <si>
    <t>15.865.837-2</t>
  </si>
  <si>
    <t>SEBASTIAN RODRIGO</t>
  </si>
  <si>
    <t>MORALES</t>
  </si>
  <si>
    <t>CORNEJO</t>
  </si>
  <si>
    <t>18.611.016-1</t>
  </si>
  <si>
    <t>REINALDO ENRIQUE</t>
  </si>
  <si>
    <t>GALLARDO</t>
  </si>
  <si>
    <t>9.451.186-0</t>
  </si>
  <si>
    <t>Gustavo enrique</t>
  </si>
  <si>
    <t>Mellado</t>
  </si>
  <si>
    <t>Oses</t>
  </si>
  <si>
    <t>15.984.497-8</t>
  </si>
  <si>
    <t>CLAUDIO ANTONIO</t>
  </si>
  <si>
    <t>FLORES</t>
  </si>
  <si>
    <t>BASTIAS</t>
  </si>
  <si>
    <t>ADMINISTRACION</t>
  </si>
  <si>
    <t>13.030.425-7</t>
  </si>
  <si>
    <t>Carlos antonio</t>
  </si>
  <si>
    <t>Valenzuela</t>
  </si>
  <si>
    <t>Salazar</t>
  </si>
  <si>
    <t>11.961.183-0</t>
  </si>
  <si>
    <t>LUIS ALBERTO</t>
  </si>
  <si>
    <t>MOLINA</t>
  </si>
  <si>
    <t>HENRIQUEZ</t>
  </si>
  <si>
    <t>15.807.231-9</t>
  </si>
  <si>
    <t>Rodrigo andres</t>
  </si>
  <si>
    <t>Palma</t>
  </si>
  <si>
    <t>Arce</t>
  </si>
  <si>
    <t>JEFE DE TERRENO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</si>
  <si>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</si>
  <si>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</si>
  <si>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</si>
  <si>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</si>
  <si>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</si>
  <si>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</si>
  <si>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</si>
  <si>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</si>
  <si>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12.946.030-K</t>
  </si>
  <si>
    <t>ZAVALA</t>
  </si>
  <si>
    <t>RIVERO</t>
  </si>
  <si>
    <t>12.327.180-7</t>
  </si>
  <si>
    <t>JUAN HERMO</t>
  </si>
  <si>
    <t>PARRA</t>
  </si>
  <si>
    <t>HERRERA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</si>
  <si>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</si>
  <si>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</si>
  <si>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</si>
  <si>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</si>
  <si>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</si>
  <si>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</si>
  <si>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</si>
  <si>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</si>
  <si>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19.716.707-6</t>
  </si>
  <si>
    <t>HERMO HERNALDO</t>
  </si>
  <si>
    <t>NAVARRETE</t>
  </si>
  <si>
    <t>27.003.198-6</t>
  </si>
  <si>
    <t>CHAVANES</t>
  </si>
  <si>
    <t>LUCIEN</t>
  </si>
  <si>
    <t/>
  </si>
  <si>
    <t>12.777.277-0</t>
  </si>
  <si>
    <t>FRANCISCO JAVIER</t>
  </si>
  <si>
    <t>ALFARO</t>
  </si>
  <si>
    <t>12.039.142-9</t>
  </si>
  <si>
    <t>ROMULO AUGUSTO</t>
  </si>
  <si>
    <t>BRUNA</t>
  </si>
  <si>
    <t>8.555.302-K</t>
  </si>
  <si>
    <t>SEGUNDO EDUARDO</t>
  </si>
  <si>
    <t>ACUÑA</t>
  </si>
  <si>
    <t>PRADENAS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</si>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</sst>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13" totalsRowCount="1">
  <autoFilter ref="A3:BQ12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Row],[MUTUAL]]+LIBRO[[#This Row],[SIS]]+LIBRO[[#This Row],[AFC Empresa]]+LIBRO[[#This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32" totalsRowCount="1">
  <autoFilter ref="A3:G31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32" totalsRowCount="1">
  <autoFilter ref="A3:G31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G32" totalsRowCount="1">
  <autoFilter ref="A3:G31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3"/>
  <sheetViews>
    <sheetView tabSelected="1" workbookViewId="0">
      <selection activeCell="A4" sqref="A4:BQ31"/>
    </sheetView>
  </sheetViews>
  <sheetFormatPr baseColWidth="10" defaultColWidth="9.140625" defaultRowHeight="15" x14ac:dyDescent="0.25"/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186</v>
      </c>
    </row>
    <row r="4" spans="1:69" x14ac:dyDescent="0.25">
      <c r="A4" t="s">
        <v>73</v>
      </c>
      <c r="B4" t="s">
        <v>74</v>
      </c>
      <c r="C4" t="s">
        <v>75</v>
      </c>
      <c r="D4" t="s">
        <v>76</v>
      </c>
      <c r="E4" t="s">
        <v>77</v>
      </c>
      <c r="F4" t="s">
        <v>78</v>
      </c>
      <c r="G4">
        <v>30</v>
      </c>
      <c r="H4">
        <v>0</v>
      </c>
      <c r="I4">
        <v>0</v>
      </c>
      <c r="J4">
        <v>0</v>
      </c>
      <c r="K4">
        <v>0</v>
      </c>
      <c r="L4">
        <v>0</v>
      </c>
      <c r="O4">
        <v>493000</v>
      </c>
      <c r="P4">
        <v>0</v>
      </c>
      <c r="Q4">
        <v>0</v>
      </c>
      <c r="R4">
        <v>123250</v>
      </c>
      <c r="S4">
        <v>0</v>
      </c>
      <c r="T4">
        <v>306600</v>
      </c>
      <c r="U4">
        <v>0</v>
      </c>
      <c r="V4">
        <v>0</v>
      </c>
      <c r="W4">
        <v>922850</v>
      </c>
      <c r="X4">
        <v>50000</v>
      </c>
      <c r="Y4">
        <v>50000</v>
      </c>
      <c r="Z4">
        <v>0</v>
      </c>
      <c r="AA4">
        <v>0</v>
      </c>
      <c r="AB4">
        <v>100000</v>
      </c>
      <c r="AC4">
        <v>1022850</v>
      </c>
      <c r="AD4">
        <v>922850</v>
      </c>
      <c r="AE4">
        <v>755906</v>
      </c>
      <c r="AF4">
        <v>96807</v>
      </c>
      <c r="AG4">
        <v>10.49</v>
      </c>
      <c r="AH4">
        <v>96807</v>
      </c>
      <c r="AI4">
        <v>0</v>
      </c>
      <c r="AJ4">
        <v>0</v>
      </c>
      <c r="AK4">
        <v>0</v>
      </c>
      <c r="AL4">
        <v>0</v>
      </c>
      <c r="AM4">
        <v>64600</v>
      </c>
      <c r="AN4">
        <v>0</v>
      </c>
      <c r="AO4">
        <v>0</v>
      </c>
      <c r="AP4">
        <v>64600</v>
      </c>
      <c r="AQ4">
        <v>5537</v>
      </c>
      <c r="AR4">
        <v>166944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166944</v>
      </c>
      <c r="BL4">
        <v>855906</v>
      </c>
      <c r="BM4">
        <v>22148</v>
      </c>
      <c r="BN4">
        <v>13566</v>
      </c>
      <c r="BO4">
        <v>32115</v>
      </c>
      <c r="BP4">
        <v>0</v>
      </c>
      <c r="BQ4">
        <f>LIBRO[[#This Row],[MUTUAL]]+LIBRO[[#This Row],[SIS]]+LIBRO[[#This Row],[AFC Empresa]]+LIBRO[[#This Row],[Total Haberes]]</f>
        <v>1090679</v>
      </c>
    </row>
    <row r="5" spans="1:69" x14ac:dyDescent="0.25">
      <c r="A5" t="s">
        <v>79</v>
      </c>
      <c r="B5" t="s">
        <v>80</v>
      </c>
      <c r="C5" t="s">
        <v>81</v>
      </c>
      <c r="D5" t="s">
        <v>82</v>
      </c>
      <c r="E5" t="s">
        <v>77</v>
      </c>
      <c r="F5" t="s">
        <v>83</v>
      </c>
      <c r="G5">
        <v>30</v>
      </c>
      <c r="H5">
        <v>0</v>
      </c>
      <c r="I5">
        <v>0</v>
      </c>
      <c r="J5">
        <v>0</v>
      </c>
      <c r="K5">
        <v>0</v>
      </c>
      <c r="L5">
        <v>0</v>
      </c>
      <c r="O5">
        <v>495025</v>
      </c>
      <c r="P5">
        <v>0</v>
      </c>
      <c r="Q5">
        <v>0</v>
      </c>
      <c r="R5">
        <v>123756</v>
      </c>
      <c r="S5">
        <v>0</v>
      </c>
      <c r="T5">
        <v>222040</v>
      </c>
      <c r="U5">
        <v>0</v>
      </c>
      <c r="V5">
        <v>0</v>
      </c>
      <c r="W5">
        <v>840821</v>
      </c>
      <c r="X5">
        <v>20000</v>
      </c>
      <c r="Y5">
        <v>20000</v>
      </c>
      <c r="Z5">
        <v>0</v>
      </c>
      <c r="AA5">
        <v>0</v>
      </c>
      <c r="AB5">
        <v>40000</v>
      </c>
      <c r="AC5">
        <v>880821</v>
      </c>
      <c r="AD5">
        <v>840821</v>
      </c>
      <c r="AE5">
        <v>687960</v>
      </c>
      <c r="AF5">
        <v>88959</v>
      </c>
      <c r="AG5">
        <v>10.58</v>
      </c>
      <c r="AH5">
        <v>88959</v>
      </c>
      <c r="AI5">
        <v>0</v>
      </c>
      <c r="AJ5">
        <v>0</v>
      </c>
      <c r="AK5">
        <v>0</v>
      </c>
      <c r="AL5">
        <v>0</v>
      </c>
      <c r="AM5">
        <v>58857</v>
      </c>
      <c r="AN5">
        <v>0</v>
      </c>
      <c r="AO5">
        <v>0</v>
      </c>
      <c r="AP5">
        <v>58857</v>
      </c>
      <c r="AQ5">
        <v>5045</v>
      </c>
      <c r="AR5">
        <v>152861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152861</v>
      </c>
      <c r="BL5">
        <v>727960</v>
      </c>
      <c r="BM5">
        <v>20180</v>
      </c>
      <c r="BN5">
        <v>12360</v>
      </c>
      <c r="BO5">
        <v>29261</v>
      </c>
      <c r="BP5">
        <v>0</v>
      </c>
      <c r="BQ5">
        <f>LIBRO[[#This Row],[MUTUAL]]+LIBRO[[#This Row],[SIS]]+LIBRO[[#This Row],[AFC Empresa]]+LIBRO[[#This Row],[Total Haberes]]</f>
        <v>942622</v>
      </c>
    </row>
    <row r="6" spans="1:69" x14ac:dyDescent="0.25">
      <c r="A6" t="s">
        <v>94</v>
      </c>
      <c r="B6" t="s">
        <v>95</v>
      </c>
      <c r="C6" t="s">
        <v>96</v>
      </c>
      <c r="D6" t="s">
        <v>96</v>
      </c>
      <c r="E6" t="s">
        <v>77</v>
      </c>
      <c r="F6" t="s">
        <v>97</v>
      </c>
      <c r="G6">
        <v>30</v>
      </c>
      <c r="H6">
        <v>0</v>
      </c>
      <c r="I6">
        <v>0</v>
      </c>
      <c r="J6">
        <v>0</v>
      </c>
      <c r="K6">
        <v>0</v>
      </c>
      <c r="L6">
        <v>0</v>
      </c>
      <c r="O6">
        <v>600000</v>
      </c>
      <c r="P6">
        <v>0</v>
      </c>
      <c r="Q6">
        <v>0</v>
      </c>
      <c r="R6">
        <v>150000</v>
      </c>
      <c r="S6">
        <v>0</v>
      </c>
      <c r="T6">
        <v>238200</v>
      </c>
      <c r="U6">
        <v>0</v>
      </c>
      <c r="V6">
        <v>0</v>
      </c>
      <c r="W6">
        <v>988200</v>
      </c>
      <c r="X6">
        <v>10000</v>
      </c>
      <c r="Y6">
        <v>10000</v>
      </c>
      <c r="Z6">
        <v>0</v>
      </c>
      <c r="AA6">
        <v>0</v>
      </c>
      <c r="AB6">
        <v>20000</v>
      </c>
      <c r="AC6">
        <v>1008200</v>
      </c>
      <c r="AD6">
        <v>988200</v>
      </c>
      <c r="AE6">
        <v>802814</v>
      </c>
      <c r="AF6">
        <v>110283</v>
      </c>
      <c r="AG6">
        <v>11.16</v>
      </c>
      <c r="AH6">
        <v>110283</v>
      </c>
      <c r="AI6">
        <v>0</v>
      </c>
      <c r="AJ6">
        <v>0</v>
      </c>
      <c r="AK6">
        <v>0</v>
      </c>
      <c r="AL6">
        <v>0</v>
      </c>
      <c r="AM6">
        <v>69174</v>
      </c>
      <c r="AN6">
        <v>0</v>
      </c>
      <c r="AO6">
        <v>0</v>
      </c>
      <c r="AP6">
        <v>69174</v>
      </c>
      <c r="AQ6">
        <v>5929</v>
      </c>
      <c r="AR6">
        <v>185386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185386</v>
      </c>
      <c r="BL6">
        <v>822814</v>
      </c>
      <c r="BM6">
        <v>23717</v>
      </c>
      <c r="BN6">
        <v>14527</v>
      </c>
      <c r="BO6">
        <v>34389</v>
      </c>
      <c r="BP6">
        <v>0</v>
      </c>
      <c r="BQ6">
        <f>LIBRO[[#This Row],[MUTUAL]]+LIBRO[[#This Row],[SIS]]+LIBRO[[#This Row],[AFC Empresa]]+LIBRO[[#This Row],[Total Haberes]]</f>
        <v>1080833</v>
      </c>
    </row>
    <row r="7" spans="1:69" x14ac:dyDescent="0.25">
      <c r="A7" t="s">
        <v>111</v>
      </c>
      <c r="B7" t="s">
        <v>112</v>
      </c>
      <c r="C7" t="s">
        <v>113</v>
      </c>
      <c r="D7" t="s">
        <v>114</v>
      </c>
      <c r="E7" t="s">
        <v>77</v>
      </c>
      <c r="F7" t="s">
        <v>78</v>
      </c>
      <c r="G7">
        <v>30</v>
      </c>
      <c r="H7">
        <v>0</v>
      </c>
      <c r="I7">
        <v>0</v>
      </c>
      <c r="J7">
        <v>0</v>
      </c>
      <c r="K7">
        <v>0</v>
      </c>
      <c r="L7">
        <v>0</v>
      </c>
      <c r="O7">
        <v>460000</v>
      </c>
      <c r="P7">
        <v>0</v>
      </c>
      <c r="Q7">
        <v>0</v>
      </c>
      <c r="R7">
        <v>115000</v>
      </c>
      <c r="S7">
        <v>0</v>
      </c>
      <c r="T7">
        <v>298500</v>
      </c>
      <c r="U7">
        <v>0</v>
      </c>
      <c r="V7">
        <v>0</v>
      </c>
      <c r="W7">
        <v>873500</v>
      </c>
      <c r="X7">
        <v>75000</v>
      </c>
      <c r="Y7">
        <v>75000</v>
      </c>
      <c r="Z7">
        <v>0</v>
      </c>
      <c r="AA7">
        <v>0</v>
      </c>
      <c r="AB7">
        <v>150000</v>
      </c>
      <c r="AC7">
        <v>1023500</v>
      </c>
      <c r="AD7">
        <v>873500</v>
      </c>
      <c r="AE7">
        <v>708671</v>
      </c>
      <c r="AF7">
        <v>98443</v>
      </c>
      <c r="AG7">
        <v>11.27</v>
      </c>
      <c r="AH7">
        <v>98443</v>
      </c>
      <c r="AI7">
        <v>0</v>
      </c>
      <c r="AJ7">
        <v>0</v>
      </c>
      <c r="AK7">
        <v>0</v>
      </c>
      <c r="AL7">
        <v>0</v>
      </c>
      <c r="AM7">
        <v>61145</v>
      </c>
      <c r="AN7">
        <v>0</v>
      </c>
      <c r="AO7">
        <v>0</v>
      </c>
      <c r="AP7">
        <v>61145</v>
      </c>
      <c r="AQ7">
        <v>5241</v>
      </c>
      <c r="AR7">
        <v>164829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164829</v>
      </c>
      <c r="BL7">
        <v>858671</v>
      </c>
      <c r="BM7">
        <v>20964</v>
      </c>
      <c r="BN7">
        <v>12840</v>
      </c>
      <c r="BO7">
        <v>30398</v>
      </c>
      <c r="BP7">
        <v>0</v>
      </c>
      <c r="BQ7">
        <f>LIBRO[[#This Row],[MUTUAL]]+LIBRO[[#This Row],[SIS]]+LIBRO[[#This Row],[AFC Empresa]]+LIBRO[[#This Row],[Total Haberes]]</f>
        <v>1087702</v>
      </c>
    </row>
    <row r="8" spans="1:69" x14ac:dyDescent="0.25">
      <c r="A8" t="s">
        <v>120</v>
      </c>
      <c r="B8" t="s">
        <v>121</v>
      </c>
      <c r="C8" t="s">
        <v>122</v>
      </c>
      <c r="D8" t="s">
        <v>123</v>
      </c>
      <c r="E8" t="s">
        <v>77</v>
      </c>
      <c r="F8" t="s">
        <v>83</v>
      </c>
      <c r="G8">
        <v>30</v>
      </c>
      <c r="H8">
        <v>0</v>
      </c>
      <c r="I8">
        <v>0</v>
      </c>
      <c r="J8">
        <v>0</v>
      </c>
      <c r="K8">
        <v>0</v>
      </c>
      <c r="L8">
        <v>0</v>
      </c>
      <c r="O8">
        <v>624500</v>
      </c>
      <c r="P8">
        <v>0</v>
      </c>
      <c r="Q8">
        <v>0</v>
      </c>
      <c r="R8">
        <v>156125</v>
      </c>
      <c r="S8">
        <v>0</v>
      </c>
      <c r="T8">
        <v>446000</v>
      </c>
      <c r="U8">
        <v>0</v>
      </c>
      <c r="V8">
        <v>0</v>
      </c>
      <c r="W8">
        <v>1226625</v>
      </c>
      <c r="X8">
        <v>10000</v>
      </c>
      <c r="Y8">
        <v>10000</v>
      </c>
      <c r="Z8">
        <v>0</v>
      </c>
      <c r="AA8">
        <v>0</v>
      </c>
      <c r="AB8">
        <v>20000</v>
      </c>
      <c r="AC8">
        <v>1246625</v>
      </c>
      <c r="AD8">
        <v>1226625</v>
      </c>
      <c r="AE8">
        <v>921742</v>
      </c>
      <c r="AF8">
        <v>140326</v>
      </c>
      <c r="AG8">
        <v>11.44</v>
      </c>
      <c r="AH8">
        <v>140326</v>
      </c>
      <c r="AI8">
        <v>0</v>
      </c>
      <c r="AJ8">
        <v>0</v>
      </c>
      <c r="AK8">
        <v>0</v>
      </c>
      <c r="AL8">
        <v>0</v>
      </c>
      <c r="AM8">
        <v>0</v>
      </c>
      <c r="AN8">
        <v>85864</v>
      </c>
      <c r="AO8">
        <v>71333</v>
      </c>
      <c r="AP8">
        <v>157197</v>
      </c>
      <c r="AQ8">
        <v>7360</v>
      </c>
      <c r="AR8">
        <v>304883</v>
      </c>
      <c r="AS8">
        <v>2572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307455</v>
      </c>
      <c r="BL8">
        <v>939170</v>
      </c>
      <c r="BM8">
        <v>29439</v>
      </c>
      <c r="BN8">
        <v>18031</v>
      </c>
      <c r="BO8">
        <v>42687</v>
      </c>
      <c r="BP8">
        <v>0</v>
      </c>
      <c r="BQ8">
        <f>LIBRO[[#This Row],[MUTUAL]]+LIBRO[[#This Row],[SIS]]+LIBRO[[#This Row],[AFC Empresa]]+LIBRO[[#This Row],[Total Haberes]]</f>
        <v>1336782</v>
      </c>
    </row>
    <row r="9" spans="1:69" x14ac:dyDescent="0.25">
      <c r="A9" t="s">
        <v>128</v>
      </c>
      <c r="B9" t="s">
        <v>129</v>
      </c>
      <c r="C9" t="s">
        <v>130</v>
      </c>
      <c r="D9" t="s">
        <v>131</v>
      </c>
      <c r="E9" t="s">
        <v>77</v>
      </c>
      <c r="F9" t="s">
        <v>132</v>
      </c>
      <c r="G9">
        <v>30</v>
      </c>
      <c r="H9">
        <v>0</v>
      </c>
      <c r="I9">
        <v>0</v>
      </c>
      <c r="J9">
        <v>0</v>
      </c>
      <c r="K9">
        <v>0</v>
      </c>
      <c r="L9">
        <v>0</v>
      </c>
      <c r="O9">
        <v>1175000</v>
      </c>
      <c r="P9">
        <v>0</v>
      </c>
      <c r="Q9">
        <v>0</v>
      </c>
      <c r="R9">
        <v>182083</v>
      </c>
      <c r="S9">
        <v>0</v>
      </c>
      <c r="T9">
        <v>871500</v>
      </c>
      <c r="U9">
        <v>0</v>
      </c>
      <c r="V9">
        <v>0</v>
      </c>
      <c r="W9">
        <v>2228583</v>
      </c>
      <c r="X9">
        <v>124000</v>
      </c>
      <c r="Y9">
        <v>100000</v>
      </c>
      <c r="Z9">
        <v>0</v>
      </c>
      <c r="AA9">
        <v>0</v>
      </c>
      <c r="AB9">
        <v>224000</v>
      </c>
      <c r="AC9">
        <v>2452583</v>
      </c>
      <c r="AD9">
        <v>2228583</v>
      </c>
      <c r="AE9">
        <v>1804038</v>
      </c>
      <c r="AF9">
        <v>255173</v>
      </c>
      <c r="AG9">
        <v>11.45</v>
      </c>
      <c r="AH9">
        <v>255173</v>
      </c>
      <c r="AI9">
        <v>0</v>
      </c>
      <c r="AJ9">
        <v>0</v>
      </c>
      <c r="AK9">
        <v>0</v>
      </c>
      <c r="AL9">
        <v>0</v>
      </c>
      <c r="AM9">
        <v>156001</v>
      </c>
      <c r="AN9">
        <v>0</v>
      </c>
      <c r="AO9">
        <v>0</v>
      </c>
      <c r="AP9">
        <v>156001</v>
      </c>
      <c r="AQ9">
        <v>13371</v>
      </c>
      <c r="AR9">
        <v>424545</v>
      </c>
      <c r="AS9">
        <v>37863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462408</v>
      </c>
      <c r="BL9">
        <v>1990175</v>
      </c>
      <c r="BM9">
        <v>53486</v>
      </c>
      <c r="BN9">
        <v>32760</v>
      </c>
      <c r="BO9">
        <v>77555</v>
      </c>
      <c r="BP9">
        <v>0</v>
      </c>
      <c r="BQ9">
        <f>LIBRO[[#This Row],[MUTUAL]]+LIBRO[[#This Row],[SIS]]+LIBRO[[#This Row],[AFC Empresa]]+LIBRO[[#This Row],[Total Haberes]]</f>
        <v>2616384</v>
      </c>
    </row>
    <row r="10" spans="1:69" x14ac:dyDescent="0.25">
      <c r="A10" t="s">
        <v>148</v>
      </c>
      <c r="B10" t="s">
        <v>149</v>
      </c>
      <c r="C10" t="s">
        <v>150</v>
      </c>
      <c r="D10" t="s">
        <v>151</v>
      </c>
      <c r="E10" t="s">
        <v>77</v>
      </c>
      <c r="F10" t="s">
        <v>78</v>
      </c>
      <c r="G10">
        <v>30</v>
      </c>
      <c r="H10">
        <v>0</v>
      </c>
      <c r="I10">
        <v>0</v>
      </c>
      <c r="J10">
        <v>0</v>
      </c>
      <c r="K10">
        <v>0</v>
      </c>
      <c r="L10">
        <v>0</v>
      </c>
      <c r="O10">
        <v>490436</v>
      </c>
      <c r="P10">
        <v>0</v>
      </c>
      <c r="Q10">
        <v>0</v>
      </c>
      <c r="R10">
        <v>122609</v>
      </c>
      <c r="S10">
        <v>0</v>
      </c>
      <c r="T10">
        <v>198000</v>
      </c>
      <c r="U10">
        <v>0</v>
      </c>
      <c r="V10">
        <v>0</v>
      </c>
      <c r="W10">
        <v>811045</v>
      </c>
      <c r="X10">
        <v>50000</v>
      </c>
      <c r="Y10">
        <v>50000</v>
      </c>
      <c r="Z10">
        <v>0</v>
      </c>
      <c r="AA10">
        <v>0</v>
      </c>
      <c r="AB10">
        <v>100000</v>
      </c>
      <c r="AC10">
        <v>911045</v>
      </c>
      <c r="AD10">
        <v>811045</v>
      </c>
      <c r="AE10">
        <v>656622</v>
      </c>
      <c r="AF10">
        <v>92784</v>
      </c>
      <c r="AG10">
        <v>11.44</v>
      </c>
      <c r="AH10">
        <v>92784</v>
      </c>
      <c r="AI10">
        <v>0</v>
      </c>
      <c r="AJ10">
        <v>0</v>
      </c>
      <c r="AK10">
        <v>0</v>
      </c>
      <c r="AL10">
        <v>0</v>
      </c>
      <c r="AM10">
        <v>56773</v>
      </c>
      <c r="AN10">
        <v>0</v>
      </c>
      <c r="AO10">
        <v>0</v>
      </c>
      <c r="AP10">
        <v>56773</v>
      </c>
      <c r="AQ10">
        <v>4866</v>
      </c>
      <c r="AR10">
        <v>154423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154423</v>
      </c>
      <c r="BL10">
        <v>756622</v>
      </c>
      <c r="BM10">
        <v>19465</v>
      </c>
      <c r="BN10">
        <v>11922</v>
      </c>
      <c r="BO10">
        <v>28224</v>
      </c>
      <c r="BP10">
        <v>0</v>
      </c>
      <c r="BQ10">
        <f>LIBRO[[#This Row],[MUTUAL]]+LIBRO[[#This Row],[SIS]]+LIBRO[[#This Row],[AFC Empresa]]+LIBRO[[#This Row],[Total Haberes]]</f>
        <v>970656</v>
      </c>
    </row>
    <row r="11" spans="1:69" x14ac:dyDescent="0.25">
      <c r="A11" t="s">
        <v>152</v>
      </c>
      <c r="B11" t="s">
        <v>153</v>
      </c>
      <c r="C11" t="s">
        <v>154</v>
      </c>
      <c r="D11" t="s">
        <v>155</v>
      </c>
      <c r="E11" t="s">
        <v>77</v>
      </c>
      <c r="F11" t="s">
        <v>78</v>
      </c>
      <c r="G11">
        <v>30</v>
      </c>
      <c r="H11">
        <v>0</v>
      </c>
      <c r="I11">
        <v>0</v>
      </c>
      <c r="J11">
        <v>0</v>
      </c>
      <c r="K11">
        <v>0</v>
      </c>
      <c r="L11">
        <v>0</v>
      </c>
      <c r="O11">
        <v>493000</v>
      </c>
      <c r="P11">
        <v>0</v>
      </c>
      <c r="Q11">
        <v>0</v>
      </c>
      <c r="R11">
        <v>123250</v>
      </c>
      <c r="S11">
        <v>0</v>
      </c>
      <c r="T11">
        <v>316950</v>
      </c>
      <c r="U11">
        <v>0</v>
      </c>
      <c r="V11">
        <v>0</v>
      </c>
      <c r="W11">
        <v>933200</v>
      </c>
      <c r="X11">
        <v>50000</v>
      </c>
      <c r="Y11">
        <v>50000</v>
      </c>
      <c r="Z11">
        <v>0</v>
      </c>
      <c r="AA11">
        <v>0</v>
      </c>
      <c r="AB11">
        <v>100000</v>
      </c>
      <c r="AC11">
        <v>1033200</v>
      </c>
      <c r="AD11">
        <v>933200</v>
      </c>
      <c r="AE11">
        <v>757105</v>
      </c>
      <c r="AF11">
        <v>105172</v>
      </c>
      <c r="AG11">
        <v>11.27</v>
      </c>
      <c r="AH11">
        <v>105172</v>
      </c>
      <c r="AI11">
        <v>0</v>
      </c>
      <c r="AJ11">
        <v>0</v>
      </c>
      <c r="AK11">
        <v>0</v>
      </c>
      <c r="AL11">
        <v>0</v>
      </c>
      <c r="AM11">
        <v>65324</v>
      </c>
      <c r="AN11">
        <v>0</v>
      </c>
      <c r="AO11">
        <v>0</v>
      </c>
      <c r="AP11">
        <v>65324</v>
      </c>
      <c r="AQ11">
        <v>5599</v>
      </c>
      <c r="AR11">
        <v>176095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176095</v>
      </c>
      <c r="BL11">
        <v>857105</v>
      </c>
      <c r="BM11">
        <v>22397</v>
      </c>
      <c r="BN11">
        <v>13718</v>
      </c>
      <c r="BO11">
        <v>32475</v>
      </c>
      <c r="BP11">
        <v>0</v>
      </c>
      <c r="BQ11">
        <f>LIBRO[[#This Row],[MUTUAL]]+LIBRO[[#This Row],[SIS]]+LIBRO[[#This Row],[AFC Empresa]]+LIBRO[[#This Row],[Total Haberes]]</f>
        <v>1101790</v>
      </c>
    </row>
    <row r="12" spans="1:69" x14ac:dyDescent="0.25">
      <c r="A12" t="s">
        <v>159</v>
      </c>
      <c r="B12" t="s">
        <v>160</v>
      </c>
      <c r="C12" t="s">
        <v>161</v>
      </c>
      <c r="D12" t="s">
        <v>162</v>
      </c>
      <c r="E12" t="s">
        <v>77</v>
      </c>
      <c r="F12" t="s">
        <v>78</v>
      </c>
      <c r="G12">
        <v>30</v>
      </c>
      <c r="H12">
        <v>0</v>
      </c>
      <c r="I12">
        <v>0</v>
      </c>
      <c r="J12">
        <v>0</v>
      </c>
      <c r="K12">
        <v>0</v>
      </c>
      <c r="L12">
        <v>0</v>
      </c>
      <c r="O12">
        <v>488758</v>
      </c>
      <c r="P12">
        <v>0</v>
      </c>
      <c r="Q12">
        <v>0</v>
      </c>
      <c r="R12">
        <v>122190</v>
      </c>
      <c r="S12">
        <v>0</v>
      </c>
      <c r="T12">
        <v>247000</v>
      </c>
      <c r="U12">
        <v>0</v>
      </c>
      <c r="V12">
        <v>0</v>
      </c>
      <c r="W12">
        <v>857948</v>
      </c>
      <c r="X12">
        <v>50000</v>
      </c>
      <c r="Y12">
        <v>50000</v>
      </c>
      <c r="Z12">
        <v>0</v>
      </c>
      <c r="AA12">
        <v>0</v>
      </c>
      <c r="AB12">
        <v>100000</v>
      </c>
      <c r="AC12">
        <v>957948</v>
      </c>
      <c r="AD12">
        <v>857948</v>
      </c>
      <c r="AE12">
        <v>696997</v>
      </c>
      <c r="AF12">
        <v>95747</v>
      </c>
      <c r="AG12">
        <v>11.16</v>
      </c>
      <c r="AH12">
        <v>95747</v>
      </c>
      <c r="AI12">
        <v>0</v>
      </c>
      <c r="AJ12">
        <v>0</v>
      </c>
      <c r="AK12">
        <v>0</v>
      </c>
      <c r="AL12">
        <v>0</v>
      </c>
      <c r="AM12">
        <v>60056</v>
      </c>
      <c r="AN12">
        <v>0</v>
      </c>
      <c r="AO12">
        <v>0</v>
      </c>
      <c r="AP12">
        <v>60056</v>
      </c>
      <c r="AQ12">
        <v>5148</v>
      </c>
      <c r="AR12">
        <v>160951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160951</v>
      </c>
      <c r="BL12">
        <v>796997</v>
      </c>
      <c r="BM12">
        <v>20591</v>
      </c>
      <c r="BN12">
        <v>12612</v>
      </c>
      <c r="BO12">
        <v>29857</v>
      </c>
      <c r="BP12">
        <v>0</v>
      </c>
      <c r="BQ12">
        <f>LIBRO[[#This Row],[MUTUAL]]+LIBRO[[#This Row],[SIS]]+LIBRO[[#This Row],[AFC Empresa]]+LIBRO[[#This Row],[Total Haberes]]</f>
        <v>1021008</v>
      </c>
    </row>
    <row r="13" spans="1:69" x14ac:dyDescent="0.25">
      <c r="A13" t="s">
        <v>177</v>
      </c>
      <c r="B13" t="s">
        <v>187</v>
      </c>
      <c r="F13">
        <f>SUBTOTAL(109,LIBRO[Cargo])</f>
        <v>0</v>
      </c>
      <c r="G13">
        <f>SUBTOTAL(109,LIBRO[Dias Trabajados])</f>
        <v>270</v>
      </c>
      <c r="H13">
        <f>SUBTOTAL(109,LIBRO[Horas Trabajadas])</f>
        <v>0</v>
      </c>
      <c r="I13">
        <f>SUBTOTAL(109,LIBRO[Dias Licencia])</f>
        <v>0</v>
      </c>
      <c r="J13">
        <f>SUBTOTAL(109,LIBRO[Dias Ausencia])</f>
        <v>0</v>
      </c>
      <c r="K13">
        <f>SUBTOTAL(109,LIBRO[Dias Vacaciones])</f>
        <v>0</v>
      </c>
      <c r="L13">
        <f>SUBTOTAL(109,LIBRO[Dias de Suspension])</f>
        <v>0</v>
      </c>
      <c r="M13">
        <f>SUBTOTAL(109,LIBRO[Sueldo de Suspension])</f>
        <v>0</v>
      </c>
      <c r="N13">
        <f>SUBTOTAL(109,LIBRO[Sueldo AFC de Suspension])</f>
        <v>0</v>
      </c>
      <c r="O13">
        <f>SUBTOTAL(109,LIBRO[Sueldo Base Proporcional])</f>
        <v>5319719</v>
      </c>
      <c r="P13">
        <f>SUBTOTAL(109,LIBRO[Cant Hrs Atraso])</f>
        <v>0</v>
      </c>
      <c r="Q13">
        <f>SUBTOTAL(109,LIBRO[Monto Por Atraso])</f>
        <v>0</v>
      </c>
      <c r="R13">
        <f>SUBTOTAL(109,LIBRO[Gratificacion])</f>
        <v>1218263</v>
      </c>
      <c r="S13">
        <f>SUBTOTAL(109,LIBRO[Hora Extra])</f>
        <v>0</v>
      </c>
      <c r="T13">
        <f>SUBTOTAL(109,LIBRO[Bonos Imponibles])</f>
        <v>3144790</v>
      </c>
      <c r="U13">
        <f>SUBTOTAL(109,LIBRO[Total Comisiones])</f>
        <v>0</v>
      </c>
      <c r="V13">
        <f>SUBTOTAL(109,LIBRO[Semana Corrida])</f>
        <v>0</v>
      </c>
      <c r="W13">
        <f>SUBTOTAL(109,LIBRO[Total Haberes Imponibles])</f>
        <v>9682772</v>
      </c>
      <c r="X13">
        <f>SUBTOTAL(109,LIBRO[Movilizacion])</f>
        <v>439000</v>
      </c>
      <c r="Y13">
        <f>SUBTOTAL(109,LIBRO[Colacion])</f>
        <v>415000</v>
      </c>
      <c r="Z13">
        <f>SUBTOTAL(109,LIBRO[Cargas Familiares])</f>
        <v>0</v>
      </c>
      <c r="AA13">
        <f>SUBTOTAL(109,LIBRO[Bonos No Imponibles])</f>
        <v>0</v>
      </c>
      <c r="AB13">
        <f>SUBTOTAL(109,LIBRO[Total Haberes No Imponibles])</f>
        <v>854000</v>
      </c>
      <c r="AC13">
        <f>SUBTOTAL(109,LIBRO[Total Haberes])</f>
        <v>10536772</v>
      </c>
      <c r="AD13">
        <f>SUBTOTAL(109,LIBRO[Base Imponible])</f>
        <v>9682772</v>
      </c>
      <c r="AE13">
        <f>SUBTOTAL(109,LIBRO[Base Tributable])</f>
        <v>7791855</v>
      </c>
      <c r="AF13">
        <f>SUBTOTAL(109,LIBRO[Total AFP])</f>
        <v>1083694</v>
      </c>
      <c r="AG13">
        <f>SUBTOTAL(109,LIBRO[Tasa AFP])</f>
        <v>100.25999999999999</v>
      </c>
      <c r="AH13">
        <f>SUBTOTAL(109,LIBRO[Solo AFP])</f>
        <v>1083694</v>
      </c>
      <c r="AI13">
        <f>SUBTOTAL(109,LIBRO[Adicional AFP])</f>
        <v>0</v>
      </c>
      <c r="AJ13">
        <f>SUBTOTAL(109,LIBRO[Tasa Adicional AFP])</f>
        <v>0</v>
      </c>
      <c r="AK13">
        <f>SUBTOTAL(109,LIBRO[INP])</f>
        <v>0</v>
      </c>
      <c r="AL13">
        <f>SUBTOTAL(109,LIBRO[Trabajo Pesado Empleado])</f>
        <v>0</v>
      </c>
      <c r="AM13">
        <f>SUBTOTAL(109,LIBRO[FONASA])</f>
        <v>591930</v>
      </c>
      <c r="AN13">
        <f>SUBTOTAL(109,LIBRO[ISAPRE])</f>
        <v>85864</v>
      </c>
      <c r="AO13">
        <f>SUBTOTAL(109,LIBRO[Adicional Salud])</f>
        <v>71333</v>
      </c>
      <c r="AP13">
        <f>SUBTOTAL(109,LIBRO[Total Salud])</f>
        <v>749127</v>
      </c>
      <c r="AQ13">
        <f>SUBTOTAL(109,LIBRO[AFC Empleado])</f>
        <v>58096</v>
      </c>
      <c r="AR13">
        <f>SUBTOTAL(109,LIBRO[Leyes Sociales])</f>
        <v>1890917</v>
      </c>
      <c r="AS13">
        <f>SUBTOTAL(109,LIBRO[Impuesto Unico])</f>
        <v>40435</v>
      </c>
      <c r="AT13">
        <f>SUBTOTAL(109,LIBRO[Rebaja Zona Extrema])</f>
        <v>0</v>
      </c>
      <c r="AU13">
        <f>SUBTOTAL(109,LIBRO[Cta Ahorro AFP])</f>
        <v>0</v>
      </c>
      <c r="AV13">
        <f>SUBTOTAL(109,LIBRO[APV A])</f>
        <v>0</v>
      </c>
      <c r="AW13">
        <f>SUBTOTAL(109,LIBRO[APV B])</f>
        <v>0</v>
      </c>
      <c r="AX13">
        <f>SUBTOTAL(109,LIBRO[APV C])</f>
        <v>0</v>
      </c>
      <c r="AY13">
        <f>SUBTOTAL(109,LIBRO[TOTAL APV])</f>
        <v>0</v>
      </c>
      <c r="AZ13">
        <f>SUBTOTAL(109,LIBRO[Anticipos])</f>
        <v>0</v>
      </c>
      <c r="BA13">
        <f>SUBTOTAL(109,LIBRO[Otros Descuentos])</f>
        <v>0</v>
      </c>
      <c r="BB13">
        <f>SUBTOTAL(109,LIBRO[Prestamos Caja])</f>
        <v>0</v>
      </c>
      <c r="BC13">
        <f>SUBTOTAL(109,LIBRO[Prestamo Social])</f>
        <v>0</v>
      </c>
      <c r="BD13">
        <f>SUBTOTAL(109,LIBRO[Prestamos Empresa])</f>
        <v>0</v>
      </c>
      <c r="BE13">
        <f>SUBTOTAL(109,LIBRO[Total Prestamos])</f>
        <v>0</v>
      </c>
      <c r="BF13">
        <f>SUBTOTAL(109,LIBRO[Seguros Dentales])</f>
        <v>0</v>
      </c>
      <c r="BG13">
        <f>SUBTOTAL(109,LIBRO[Ahorro Caja])</f>
        <v>0</v>
      </c>
      <c r="BH13">
        <f>SUBTOTAL(109,LIBRO[Seguros de Vida])</f>
        <v>0</v>
      </c>
      <c r="BI13">
        <f>SUBTOTAL(109,LIBRO[Cobertura de Suspension Total])</f>
        <v>0</v>
      </c>
      <c r="BJ13">
        <f>SUBTOTAL(109,LIBRO[Cobertura de Suspension])</f>
        <v>0</v>
      </c>
      <c r="BK13">
        <f>SUBTOTAL(109,LIBRO[Total Descuentos])</f>
        <v>1931352</v>
      </c>
      <c r="BL13">
        <f>SUBTOTAL(109,LIBRO[Sueldo Liquido])</f>
        <v>8605420</v>
      </c>
      <c r="BM13">
        <f>SUBTOTAL(109,LIBRO[AFC Empresa])</f>
        <v>232387</v>
      </c>
      <c r="BN13">
        <f>SUBTOTAL(109,LIBRO[SIS])</f>
        <v>142336</v>
      </c>
      <c r="BO13">
        <f>SUBTOTAL(109,LIBRO[MUTUAL])</f>
        <v>336961</v>
      </c>
      <c r="BP13">
        <f>SUBTOTAL(109,LIBRO[Caja Compensacion])</f>
        <v>0</v>
      </c>
      <c r="BQ13">
        <f>SUBTOTAL(109,LIBRO[COSTO EMPRESA])</f>
        <v>11248456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178</v>
      </c>
      <c r="G3" t="s">
        <v>179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190000</v>
      </c>
      <c r="G4">
        <v>190000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306600</v>
      </c>
      <c r="G5">
        <v>306600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222040</v>
      </c>
      <c r="G6">
        <v>222040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120000</v>
      </c>
      <c r="G7">
        <v>120000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84000</v>
      </c>
      <c r="G8">
        <v>84000</v>
      </c>
    </row>
    <row r="9" spans="1:7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78000</v>
      </c>
      <c r="G9">
        <v>78000</v>
      </c>
    </row>
    <row r="10" spans="1:7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238200</v>
      </c>
      <c r="G10">
        <v>238200</v>
      </c>
    </row>
    <row r="11" spans="1:7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200000</v>
      </c>
      <c r="G11">
        <v>200000</v>
      </c>
    </row>
    <row r="12" spans="1:7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78000</v>
      </c>
      <c r="G12">
        <v>78000</v>
      </c>
    </row>
    <row r="13" spans="1:7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150000</v>
      </c>
      <c r="G13">
        <v>150000</v>
      </c>
    </row>
    <row r="14" spans="1:7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72000</v>
      </c>
      <c r="G14">
        <v>72000</v>
      </c>
    </row>
    <row r="15" spans="1:7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298500</v>
      </c>
      <c r="G15">
        <v>298500</v>
      </c>
    </row>
    <row r="16" spans="1:7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192000</v>
      </c>
      <c r="G16">
        <v>192000</v>
      </c>
    </row>
    <row r="17" spans="1:7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446000</v>
      </c>
      <c r="G17">
        <v>446000</v>
      </c>
    </row>
    <row r="18" spans="1:7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190000</v>
      </c>
      <c r="G18">
        <v>190000</v>
      </c>
    </row>
    <row r="19" spans="1:7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871500</v>
      </c>
      <c r="G19">
        <v>871500</v>
      </c>
    </row>
    <row r="20" spans="1:7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144000</v>
      </c>
      <c r="G20">
        <v>144000</v>
      </c>
    </row>
    <row r="21" spans="1:7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200000</v>
      </c>
      <c r="G21">
        <v>200000</v>
      </c>
    </row>
    <row r="22" spans="1:7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120000</v>
      </c>
      <c r="G22">
        <v>120000</v>
      </c>
    </row>
    <row r="23" spans="1:7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190000</v>
      </c>
      <c r="G23">
        <v>190000</v>
      </c>
    </row>
    <row r="24" spans="1:7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198000</v>
      </c>
      <c r="G24">
        <v>198000</v>
      </c>
    </row>
    <row r="25" spans="1:7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316950</v>
      </c>
      <c r="G25">
        <v>316950</v>
      </c>
    </row>
    <row r="26" spans="1:7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200000</v>
      </c>
      <c r="G26">
        <v>200000</v>
      </c>
    </row>
    <row r="27" spans="1:7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247000</v>
      </c>
      <c r="G27">
        <v>247000</v>
      </c>
    </row>
    <row r="28" spans="1:7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90000</v>
      </c>
      <c r="G28">
        <v>90000</v>
      </c>
    </row>
    <row r="29" spans="1:7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7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84000</v>
      </c>
      <c r="G30">
        <v>84000</v>
      </c>
    </row>
    <row r="31" spans="1:7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144000</v>
      </c>
      <c r="G31">
        <v>144000</v>
      </c>
    </row>
    <row r="32" spans="1:7" x14ac:dyDescent="0.25">
      <c r="A32" t="s">
        <v>177</v>
      </c>
      <c r="F32">
        <f>SUBTOTAL(109,BONOS[Total Bonos])</f>
        <v>5670790</v>
      </c>
      <c r="G32">
        <f>SUBTOTAL(109,BONOS[BONO PRODUCCION])</f>
        <v>5670790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0</v>
      </c>
    </row>
    <row r="16" spans="1:6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0</v>
      </c>
    </row>
    <row r="17" spans="1:6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0</v>
      </c>
    </row>
    <row r="18" spans="1:6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0</v>
      </c>
    </row>
    <row r="19" spans="1:6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0</v>
      </c>
    </row>
    <row r="24" spans="1:6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0</v>
      </c>
    </row>
    <row r="25" spans="1:6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0</v>
      </c>
    </row>
    <row r="26" spans="1:6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0</v>
      </c>
    </row>
    <row r="27" spans="1:6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0</v>
      </c>
    </row>
    <row r="28" spans="1:6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0</v>
      </c>
    </row>
    <row r="29" spans="1:6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6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0</v>
      </c>
    </row>
    <row r="31" spans="1:6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0</v>
      </c>
    </row>
    <row r="32" spans="1:6" x14ac:dyDescent="0.25">
      <c r="A32" t="s">
        <v>177</v>
      </c>
      <c r="F32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0</v>
      </c>
    </row>
    <row r="16" spans="1:6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0</v>
      </c>
    </row>
    <row r="17" spans="1:6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0</v>
      </c>
    </row>
    <row r="18" spans="1:6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0</v>
      </c>
    </row>
    <row r="19" spans="1:6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0</v>
      </c>
    </row>
    <row r="24" spans="1:6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0</v>
      </c>
    </row>
    <row r="25" spans="1:6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0</v>
      </c>
    </row>
    <row r="26" spans="1:6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0</v>
      </c>
    </row>
    <row r="27" spans="1:6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0</v>
      </c>
    </row>
    <row r="28" spans="1:6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0</v>
      </c>
    </row>
    <row r="29" spans="1:6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6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0</v>
      </c>
    </row>
    <row r="31" spans="1:6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0</v>
      </c>
    </row>
    <row r="32" spans="1:6" x14ac:dyDescent="0.25">
      <c r="A32" t="s">
        <v>177</v>
      </c>
      <c r="F32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181</v>
      </c>
      <c r="G3" t="s">
        <v>182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400000</v>
      </c>
      <c r="G7">
        <v>400000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7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7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7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7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7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0</v>
      </c>
    </row>
    <row r="16" spans="1:7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0</v>
      </c>
    </row>
    <row r="17" spans="1:7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0</v>
      </c>
    </row>
    <row r="18" spans="1:7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0</v>
      </c>
    </row>
    <row r="19" spans="1:7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0</v>
      </c>
    </row>
    <row r="20" spans="1:7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7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7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7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0</v>
      </c>
    </row>
    <row r="24" spans="1:7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0</v>
      </c>
    </row>
    <row r="25" spans="1:7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0</v>
      </c>
    </row>
    <row r="26" spans="1:7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0</v>
      </c>
    </row>
    <row r="27" spans="1:7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0</v>
      </c>
    </row>
    <row r="28" spans="1:7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0</v>
      </c>
    </row>
    <row r="29" spans="1:7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7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0</v>
      </c>
    </row>
    <row r="31" spans="1:7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0</v>
      </c>
    </row>
    <row r="32" spans="1:7" x14ac:dyDescent="0.25">
      <c r="A32" t="s">
        <v>177</v>
      </c>
      <c r="F32">
        <f>SUBTOTAL(109,NOIMPONIBLE[Total Bonos No Imponibles])</f>
        <v>400000</v>
      </c>
      <c r="G32">
        <f>SUBTOTAL(109,NOIMPONIBLE[DESGASTE DE HERRAMIENTAS])</f>
        <v>400000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0</v>
      </c>
    </row>
    <row r="16" spans="1:6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0</v>
      </c>
    </row>
    <row r="17" spans="1:6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0</v>
      </c>
    </row>
    <row r="18" spans="1:6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0</v>
      </c>
    </row>
    <row r="19" spans="1:6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0</v>
      </c>
    </row>
    <row r="24" spans="1:6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0</v>
      </c>
    </row>
    <row r="25" spans="1:6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0</v>
      </c>
    </row>
    <row r="26" spans="1:6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0</v>
      </c>
    </row>
    <row r="27" spans="1:6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0</v>
      </c>
    </row>
    <row r="28" spans="1:6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0</v>
      </c>
    </row>
    <row r="29" spans="1:6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6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0</v>
      </c>
    </row>
    <row r="31" spans="1:6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0</v>
      </c>
    </row>
    <row r="32" spans="1:6" x14ac:dyDescent="0.25">
      <c r="A32" t="s">
        <v>177</v>
      </c>
      <c r="F32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183</v>
      </c>
      <c r="G3" t="s">
        <v>184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100000</v>
      </c>
      <c r="G4">
        <v>100000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100000</v>
      </c>
      <c r="G8">
        <v>100000</v>
      </c>
    </row>
    <row r="9" spans="1:7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100000</v>
      </c>
      <c r="G9">
        <v>100000</v>
      </c>
    </row>
    <row r="10" spans="1:7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100000</v>
      </c>
      <c r="G11">
        <v>100000</v>
      </c>
    </row>
    <row r="12" spans="1:7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100000</v>
      </c>
      <c r="G12">
        <v>100000</v>
      </c>
    </row>
    <row r="13" spans="1:7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100000</v>
      </c>
      <c r="G13">
        <v>100000</v>
      </c>
    </row>
    <row r="14" spans="1:7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100000</v>
      </c>
      <c r="G14">
        <v>100000</v>
      </c>
    </row>
    <row r="15" spans="1:7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0</v>
      </c>
    </row>
    <row r="16" spans="1:7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0</v>
      </c>
    </row>
    <row r="17" spans="1:7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0</v>
      </c>
    </row>
    <row r="18" spans="1:7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100000</v>
      </c>
      <c r="G18">
        <v>100000</v>
      </c>
    </row>
    <row r="19" spans="1:7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0</v>
      </c>
    </row>
    <row r="20" spans="1:7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7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100000</v>
      </c>
      <c r="G21">
        <v>100000</v>
      </c>
    </row>
    <row r="22" spans="1:7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7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100000</v>
      </c>
      <c r="G23">
        <v>100000</v>
      </c>
    </row>
    <row r="24" spans="1:7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0</v>
      </c>
    </row>
    <row r="25" spans="1:7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0</v>
      </c>
    </row>
    <row r="26" spans="1:7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100000</v>
      </c>
      <c r="G26">
        <v>100000</v>
      </c>
    </row>
    <row r="27" spans="1:7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0</v>
      </c>
    </row>
    <row r="28" spans="1:7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100000</v>
      </c>
      <c r="G28">
        <v>100000</v>
      </c>
    </row>
    <row r="29" spans="1:7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7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0</v>
      </c>
    </row>
    <row r="31" spans="1:7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0</v>
      </c>
    </row>
    <row r="32" spans="1:7" x14ac:dyDescent="0.25">
      <c r="A32" t="s">
        <v>177</v>
      </c>
      <c r="F32">
        <f>SUBTOTAL(109,ANTICIPOS[Total Anticipos])</f>
        <v>1200000</v>
      </c>
      <c r="G32">
        <f>SUBTOTAL(109,ANTICIPOS[ANTICIPO DE SUELDO])</f>
        <v>1200000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185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94</v>
      </c>
      <c r="B10" t="s">
        <v>95</v>
      </c>
      <c r="C10" t="s">
        <v>96</v>
      </c>
      <c r="D10" t="s">
        <v>96</v>
      </c>
      <c r="E10" t="s">
        <v>77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111</v>
      </c>
      <c r="B15" t="s">
        <v>112</v>
      </c>
      <c r="C15" t="s">
        <v>113</v>
      </c>
      <c r="D15" t="s">
        <v>114</v>
      </c>
      <c r="E15" t="s">
        <v>77</v>
      </c>
      <c r="F15">
        <v>0</v>
      </c>
    </row>
    <row r="16" spans="1:6" x14ac:dyDescent="0.25">
      <c r="A16" t="s">
        <v>115</v>
      </c>
      <c r="B16" t="s">
        <v>116</v>
      </c>
      <c r="C16" t="s">
        <v>117</v>
      </c>
      <c r="D16" t="s">
        <v>118</v>
      </c>
      <c r="E16" t="s">
        <v>119</v>
      </c>
      <c r="F16">
        <v>0</v>
      </c>
    </row>
    <row r="17" spans="1:6" x14ac:dyDescent="0.25">
      <c r="A17" t="s">
        <v>120</v>
      </c>
      <c r="B17" t="s">
        <v>121</v>
      </c>
      <c r="C17" t="s">
        <v>122</v>
      </c>
      <c r="D17" t="s">
        <v>123</v>
      </c>
      <c r="E17" t="s">
        <v>77</v>
      </c>
      <c r="F17">
        <v>0</v>
      </c>
    </row>
    <row r="18" spans="1:6" x14ac:dyDescent="0.25">
      <c r="A18" t="s">
        <v>124</v>
      </c>
      <c r="B18" t="s">
        <v>125</v>
      </c>
      <c r="C18" t="s">
        <v>126</v>
      </c>
      <c r="D18" t="s">
        <v>127</v>
      </c>
      <c r="E18" t="s">
        <v>72</v>
      </c>
      <c r="F18">
        <v>0</v>
      </c>
    </row>
    <row r="19" spans="1:6" x14ac:dyDescent="0.25">
      <c r="A19" t="s">
        <v>128</v>
      </c>
      <c r="B19" t="s">
        <v>129</v>
      </c>
      <c r="C19" t="s">
        <v>130</v>
      </c>
      <c r="D19" t="s">
        <v>131</v>
      </c>
      <c r="E19" t="s">
        <v>77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144</v>
      </c>
      <c r="B23" t="s">
        <v>145</v>
      </c>
      <c r="C23" t="s">
        <v>146</v>
      </c>
      <c r="D23" t="s">
        <v>147</v>
      </c>
      <c r="E23" t="s">
        <v>72</v>
      </c>
      <c r="F23">
        <v>0</v>
      </c>
    </row>
    <row r="24" spans="1:6" x14ac:dyDescent="0.25">
      <c r="A24" t="s">
        <v>148</v>
      </c>
      <c r="B24" t="s">
        <v>149</v>
      </c>
      <c r="C24" t="s">
        <v>150</v>
      </c>
      <c r="D24" t="s">
        <v>151</v>
      </c>
      <c r="E24" t="s">
        <v>77</v>
      </c>
      <c r="F24">
        <v>0</v>
      </c>
    </row>
    <row r="25" spans="1:6" x14ac:dyDescent="0.25">
      <c r="A25" t="s">
        <v>152</v>
      </c>
      <c r="B25" t="s">
        <v>153</v>
      </c>
      <c r="C25" t="s">
        <v>154</v>
      </c>
      <c r="D25" t="s">
        <v>155</v>
      </c>
      <c r="E25" t="s">
        <v>77</v>
      </c>
      <c r="F25">
        <v>0</v>
      </c>
    </row>
    <row r="26" spans="1:6" x14ac:dyDescent="0.25">
      <c r="A26" t="s">
        <v>156</v>
      </c>
      <c r="B26" t="s">
        <v>157</v>
      </c>
      <c r="C26" t="s">
        <v>146</v>
      </c>
      <c r="D26" t="s">
        <v>158</v>
      </c>
      <c r="E26" t="s">
        <v>72</v>
      </c>
      <c r="F26">
        <v>0</v>
      </c>
    </row>
    <row r="27" spans="1:6" x14ac:dyDescent="0.25">
      <c r="A27" t="s">
        <v>159</v>
      </c>
      <c r="B27" t="s">
        <v>160</v>
      </c>
      <c r="C27" t="s">
        <v>161</v>
      </c>
      <c r="D27" t="s">
        <v>162</v>
      </c>
      <c r="E27" t="s">
        <v>77</v>
      </c>
      <c r="F27">
        <v>0</v>
      </c>
    </row>
    <row r="28" spans="1:6" x14ac:dyDescent="0.25">
      <c r="A28" t="s">
        <v>163</v>
      </c>
      <c r="B28" t="s">
        <v>164</v>
      </c>
      <c r="C28" t="s">
        <v>90</v>
      </c>
      <c r="D28" t="s">
        <v>165</v>
      </c>
      <c r="E28" t="s">
        <v>72</v>
      </c>
      <c r="F28">
        <v>0</v>
      </c>
    </row>
    <row r="29" spans="1:6" x14ac:dyDescent="0.25">
      <c r="A29" t="s">
        <v>166</v>
      </c>
      <c r="B29" t="s">
        <v>167</v>
      </c>
      <c r="C29" t="s">
        <v>168</v>
      </c>
      <c r="D29" t="s">
        <v>106</v>
      </c>
      <c r="E29" t="s">
        <v>119</v>
      </c>
      <c r="F29">
        <v>0</v>
      </c>
    </row>
    <row r="30" spans="1:6" x14ac:dyDescent="0.25">
      <c r="A30" t="s">
        <v>169</v>
      </c>
      <c r="B30" t="s">
        <v>170</v>
      </c>
      <c r="C30" t="s">
        <v>171</v>
      </c>
      <c r="D30" t="s">
        <v>172</v>
      </c>
      <c r="E30" t="s">
        <v>72</v>
      </c>
      <c r="F30">
        <v>0</v>
      </c>
    </row>
    <row r="31" spans="1:6" x14ac:dyDescent="0.25">
      <c r="A31" t="s">
        <v>173</v>
      </c>
      <c r="B31" t="s">
        <v>174</v>
      </c>
      <c r="C31" t="s">
        <v>175</v>
      </c>
      <c r="D31" t="s">
        <v>176</v>
      </c>
      <c r="E31" t="s">
        <v>119</v>
      </c>
      <c r="F31">
        <v>0</v>
      </c>
    </row>
    <row r="32" spans="1:6" x14ac:dyDescent="0.25">
      <c r="A32" t="s">
        <v>177</v>
      </c>
      <c r="F32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2023-11-07T20:13:13Z</dcterms:created>
  <dcterms:modified xsi:type="dcterms:W3CDTF">2023-11-07T20:17:40Z</dcterms:modified>
  <cp:category/>
</cp:coreProperties>
</file>