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tables/table2.xml" ContentType="application/vnd.openxmlformats-officedocument.spreadsheetml.table+xml"/>
  <Override PartName="/xl/tables/table3.xml" ContentType="application/vnd.openxmlformats-officedocument.spreadsheetml.table+xml"/>
  <Override PartName="/xl/tables/table4.xml" ContentType="application/vnd.openxmlformats-officedocument.spreadsheetml.table+xml"/>
  <Override PartName="/xl/tables/table5.xml" ContentType="application/vnd.openxmlformats-officedocument.spreadsheetml.table+xml"/>
  <Override PartName="/xl/tables/table6.xml" ContentType="application/vnd.openxmlformats-officedocument.spreadsheetml.table+xml"/>
  <Override PartName="/xl/tables/table7.xml" ContentType="application/vnd.openxmlformats-officedocument.spreadsheetml.table+xml"/>
  <Override PartName="/xl/tables/table8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filterPrivacy="1" defaultThemeVersion="164011"/>
  <bookViews>
    <workbookView xWindow="0" yWindow="0" windowWidth="15345" windowHeight="3675"/>
  </bookViews>
  <sheets>
    <sheet name="LIBRO" sheetId="1" r:id="rId1"/>
    <sheet name="BONOS" sheetId="2" r:id="rId2"/>
    <sheet name="HORA EXTRA" sheetId="3" r:id="rId3"/>
    <sheet name="COMISIONES" sheetId="4" r:id="rId4"/>
    <sheet name="NO IMPONIBLE" sheetId="5" r:id="rId5"/>
    <sheet name="PRESTAMOS" sheetId="6" r:id="rId6"/>
    <sheet name="ANTICIPOS" sheetId="7" r:id="rId7"/>
    <sheet name="DESCUENTOS" sheetId="8" r:id="rId8"/>
  </sheets>
  <calcPr calcId="162913"/>
</workbook>
</file>

<file path=xl/calcChain.xml><?xml version="1.0" encoding="utf-8"?>
<calcChain xmlns="http://schemas.openxmlformats.org/spreadsheetml/2006/main">
  <c r="BQ19" i="1" l="1"/>
  <c r="BQ5" i="1"/>
  <c r="BQ6" i="1"/>
  <c r="BQ7" i="1"/>
  <c r="BQ8" i="1"/>
  <c r="BQ9" i="1"/>
  <c r="BQ10" i="1"/>
  <c r="BQ11" i="1"/>
  <c r="BQ12" i="1"/>
  <c r="BQ13" i="1"/>
  <c r="BQ14" i="1"/>
  <c r="BQ15" i="1"/>
  <c r="BQ16" i="1"/>
  <c r="BQ17" i="1"/>
  <c r="BQ18" i="1"/>
  <c r="BQ4" i="1"/>
  <c r="F32" i="8"/>
  <c r="G32" i="7"/>
  <c r="F32" i="7"/>
  <c r="F32" i="6"/>
  <c r="G32" i="5"/>
  <c r="F32" i="5"/>
  <c r="F32" i="4"/>
  <c r="F32" i="3"/>
  <c r="G32" i="2"/>
  <c r="F32" i="2"/>
  <c r="BP20" i="1"/>
  <c r="BO20" i="1"/>
  <c r="BN20" i="1"/>
  <c r="BM20" i="1"/>
  <c r="BL20" i="1"/>
  <c r="BK20" i="1"/>
  <c r="BJ20" i="1"/>
  <c r="BI20" i="1"/>
  <c r="BH20" i="1"/>
  <c r="BG20" i="1"/>
  <c r="BF20" i="1"/>
  <c r="BE20" i="1"/>
  <c r="BD20" i="1"/>
  <c r="BC20" i="1"/>
  <c r="BB20" i="1"/>
  <c r="BA20" i="1"/>
  <c r="AZ20" i="1"/>
  <c r="AY20" i="1"/>
  <c r="AX20" i="1"/>
  <c r="AW20" i="1"/>
  <c r="AV20" i="1"/>
  <c r="AU20" i="1"/>
  <c r="AT20" i="1"/>
  <c r="AS20" i="1"/>
  <c r="AR20" i="1"/>
  <c r="AQ20" i="1"/>
  <c r="AP20" i="1"/>
  <c r="AO20" i="1"/>
  <c r="AN20" i="1"/>
  <c r="AM20" i="1"/>
  <c r="AL20" i="1"/>
  <c r="AK20" i="1"/>
  <c r="AJ20" i="1"/>
  <c r="AI20" i="1"/>
  <c r="AH20" i="1"/>
  <c r="AG20" i="1"/>
  <c r="AF20" i="1"/>
  <c r="AE20" i="1"/>
  <c r="AD20" i="1"/>
  <c r="AC20" i="1"/>
  <c r="AB20" i="1"/>
  <c r="AA20" i="1"/>
  <c r="Z20" i="1"/>
  <c r="Y20" i="1"/>
  <c r="X20" i="1"/>
  <c r="W20" i="1"/>
  <c r="V20" i="1"/>
  <c r="U20" i="1"/>
  <c r="T20" i="1"/>
  <c r="S20" i="1"/>
  <c r="R20" i="1"/>
  <c r="Q20" i="1"/>
  <c r="P20" i="1"/>
  <c r="O20" i="1"/>
  <c r="N20" i="1"/>
  <c r="M20" i="1"/>
  <c r="L20" i="1"/>
  <c r="K20" i="1"/>
  <c r="J20" i="1"/>
  <c r="I20" i="1"/>
  <c r="H20" i="1"/>
  <c r="G20" i="1"/>
  <c r="F20" i="1"/>
  <c r="BQ20" i="1" l="1"/>
</calcChain>
</file>

<file path=xl/sharedStrings.xml><?xml version="1.0" encoding="utf-8"?>
<sst xmlns="http://schemas.openxmlformats.org/spreadsheetml/2006/main" count="1199" uniqueCount="190">
  <si>
    <t>RUT</t>
  </si>
  <si>
    <t>Nombre</t>
  </si>
  <si>
    <t>Apellido Paterno</t>
  </si>
  <si>
    <t>Apellido Materno</t>
  </si>
  <si>
    <t>Centro Negocio</t>
  </si>
  <si>
    <t>Cargo</t>
  </si>
  <si>
    <t>Dias Trabajados</t>
  </si>
  <si>
    <t>Horas Trabajadas</t>
  </si>
  <si>
    <t>Dias Licencia</t>
  </si>
  <si>
    <t>Dias Ausencia</t>
  </si>
  <si>
    <t>Dias Vacaciones</t>
  </si>
  <si>
    <t>Dias de Suspension</t>
  </si>
  <si>
    <t>Sueldo de Suspension</t>
  </si>
  <si>
    <t>Sueldo AFC de Suspension</t>
  </si>
  <si>
    <t>Sueldo Base Proporcional</t>
  </si>
  <si>
    <t>Cant Hrs Atraso</t>
  </si>
  <si>
    <t>Monto Por Atraso</t>
  </si>
  <si>
    <t>Gratificacion</t>
  </si>
  <si>
    <t>Hora Extra</t>
  </si>
  <si>
    <t>Bonos Imponibles</t>
  </si>
  <si>
    <t>Total Comisiones</t>
  </si>
  <si>
    <t>Semana Corrida</t>
  </si>
  <si>
    <t>Total Haberes Imponibles</t>
  </si>
  <si>
    <t>Movilizacion</t>
  </si>
  <si>
    <t>Colacion</t>
  </si>
  <si>
    <t>Cargas Familiares</t>
  </si>
  <si>
    <t>Bonos No Imponibles</t>
  </si>
  <si>
    <t>Total Haberes No Imponibles</t>
  </si>
  <si>
    <t>Total Haberes</t>
  </si>
  <si>
    <t>Base Imponible</t>
  </si>
  <si>
    <t>Base Tributable</t>
  </si>
  <si>
    <t>Total AFP</t>
  </si>
  <si>
    <t>Tasa AFP</t>
  </si>
  <si>
    <t>Solo AFP</t>
  </si>
  <si>
    <t>Adicional AFP</t>
  </si>
  <si>
    <t>Tasa Adicional AFP</t>
  </si>
  <si>
    <t>INP</t>
  </si>
  <si>
    <t>Trabajo Pesado Empleado</t>
  </si>
  <si>
    <t>FONASA</t>
  </si>
  <si>
    <t>ISAPRE</t>
  </si>
  <si>
    <t>Adicional Salud</t>
  </si>
  <si>
    <t>Total Salud</t>
  </si>
  <si>
    <t>AFC Empleado</t>
  </si>
  <si>
    <t>Leyes Sociales</t>
  </si>
  <si>
    <t>Impuesto Unico</t>
  </si>
  <si>
    <t>Rebaja Zona Extrema</t>
  </si>
  <si>
    <t>Cta Ahorro AFP</t>
  </si>
  <si>
    <t>APV A</t>
  </si>
  <si>
    <t>APV B</t>
  </si>
  <si>
    <t>APV C</t>
  </si>
  <si>
    <t>TOTAL APV</t>
  </si>
  <si>
    <t>Anticipos</t>
  </si>
  <si>
    <t>Otros Descuentos</t>
  </si>
  <si>
    <t>Prestamos Caja</t>
  </si>
  <si>
    <t>Prestamo Social</t>
  </si>
  <si>
    <t>Prestamos Empresa</t>
  </si>
  <si>
    <t>Total Prestamos</t>
  </si>
  <si>
    <t>Seguros Dentales</t>
  </si>
  <si>
    <t>Ahorro Caja</t>
  </si>
  <si>
    <t>Seguros de Vida</t>
  </si>
  <si>
    <t>Cobertura de Suspension Total</t>
  </si>
  <si>
    <t>Cobertura de Suspension</t>
  </si>
  <si>
    <t>Total Descuentos</t>
  </si>
  <si>
    <t>Sueldo Liquido</t>
  </si>
  <si>
    <t>AFC Empresa</t>
  </si>
  <si>
    <t>SIS</t>
  </si>
  <si>
    <t>MUTUAL</t>
  </si>
  <si>
    <t>Caja Compensacion</t>
  </si>
  <si>
    <t>13.143.234-8</t>
  </si>
  <si>
    <t>CESAR ANTONIO</t>
  </si>
  <si>
    <t>MORENO</t>
  </si>
  <si>
    <t>URRUTIA</t>
  </si>
  <si>
    <t>WOM 01</t>
  </si>
  <si>
    <t>MAESTRO OBRAS CIVILES</t>
  </si>
  <si>
    <t>24.349.134-7</t>
  </si>
  <si>
    <t>Jhonny franck</t>
  </si>
  <si>
    <t>Andrade</t>
  </si>
  <si>
    <t>Martinez</t>
  </si>
  <si>
    <t>CONSECIONARIA G21</t>
  </si>
  <si>
    <t>21.161.290-8</t>
  </si>
  <si>
    <t>IGNACIO DAMIAN</t>
  </si>
  <si>
    <t>VALENZUELA</t>
  </si>
  <si>
    <t>RODRIGUEZ</t>
  </si>
  <si>
    <t>12.959.482-9</t>
  </si>
  <si>
    <t>RENE HUMBERTO</t>
  </si>
  <si>
    <t>PARRAGUEZ</t>
  </si>
  <si>
    <t>RAMIREZ</t>
  </si>
  <si>
    <t>SUPERVISOR</t>
  </si>
  <si>
    <t>10.241.175-7</t>
  </si>
  <si>
    <t>OSMAN ALBERTO</t>
  </si>
  <si>
    <t>GUTIERREZ</t>
  </si>
  <si>
    <t>19.529.736-3</t>
  </si>
  <si>
    <t>MARCELO ANDRÉS</t>
  </si>
  <si>
    <t>RIVAS</t>
  </si>
  <si>
    <t>MAESTRO OBRA CIVILES</t>
  </si>
  <si>
    <t>26.406.829-0</t>
  </si>
  <si>
    <t>Doudley</t>
  </si>
  <si>
    <t>Nelson</t>
  </si>
  <si>
    <t>17.387.995-4</t>
  </si>
  <si>
    <t>LUIS SEBASTIÁN</t>
  </si>
  <si>
    <t>CASTILLO</t>
  </si>
  <si>
    <t>11.531.031-3</t>
  </si>
  <si>
    <t>JUAN MARCELO</t>
  </si>
  <si>
    <t>MIRANDA</t>
  </si>
  <si>
    <t>15.865.837-2</t>
  </si>
  <si>
    <t>SEBASTIAN RODRIGO</t>
  </si>
  <si>
    <t>MORALES</t>
  </si>
  <si>
    <t>CORNEJO</t>
  </si>
  <si>
    <t>18.611.016-1</t>
  </si>
  <si>
    <t>REINALDO ENRIQUE</t>
  </si>
  <si>
    <t>GALLARDO</t>
  </si>
  <si>
    <t>MAESTRO MONTAJE</t>
  </si>
  <si>
    <t>9.451.186-0</t>
  </si>
  <si>
    <t>Gustavo enrique</t>
  </si>
  <si>
    <t>Mellado</t>
  </si>
  <si>
    <t>Oses</t>
  </si>
  <si>
    <t>15.984.497-8</t>
  </si>
  <si>
    <t>CLAUDIO ANTONIO</t>
  </si>
  <si>
    <t>FLORES</t>
  </si>
  <si>
    <t>BASTIAS</t>
  </si>
  <si>
    <t>ADMINISTRACION</t>
  </si>
  <si>
    <t>13.030.425-7</t>
  </si>
  <si>
    <t>Carlos antonio</t>
  </si>
  <si>
    <t>Valenzuela</t>
  </si>
  <si>
    <t>Salazar</t>
  </si>
  <si>
    <t>11.961.183-0</t>
  </si>
  <si>
    <t>LUIS ALBERTO</t>
  </si>
  <si>
    <t>MOLINA</t>
  </si>
  <si>
    <t>HENRIQUEZ</t>
  </si>
  <si>
    <t>15.807.231-9</t>
  </si>
  <si>
    <t>Rodrigo andres</t>
  </si>
  <si>
    <t>Palma</t>
  </si>
  <si>
    <t>Arce</t>
  </si>
  <si>
    <t>10.178.197-6</t>
  </si>
  <si>
    <t>MARCO ANTONIO</t>
  </si>
  <si>
    <t>FERNANDEZ</t>
  </si>
  <si>
    <t>VILLALOBOS</t>
  </si>
  <si>
    <t>7.941.864-1</t>
  </si>
  <si>
    <t>BERNABE DEL CARMEN</t>
  </si>
  <si>
    <t>CISTERNA</t>
  </si>
  <si>
    <t>CARVAJAL</t>
  </si>
  <si>
    <t>12.946.030-K</t>
  </si>
  <si>
    <t>ZAVALA</t>
  </si>
  <si>
    <t>RIVERO</t>
  </si>
  <si>
    <t>TOPOGRAFO</t>
  </si>
  <si>
    <t>12.327.180-7</t>
  </si>
  <si>
    <t>JUAN HERMO</t>
  </si>
  <si>
    <t>PARRA</t>
  </si>
  <si>
    <t>HERRERA</t>
  </si>
  <si>
    <t>10.188.659-K</t>
  </si>
  <si>
    <t>MARIO ORLANDO</t>
  </si>
  <si>
    <t>DIAZ</t>
  </si>
  <si>
    <t>NOGUERA</t>
  </si>
  <si>
    <t>12.318.590-0</t>
  </si>
  <si>
    <t>Alessandro marcelo</t>
  </si>
  <si>
    <t>Zarate</t>
  </si>
  <si>
    <t>Leiva</t>
  </si>
  <si>
    <t>19.716.707-6</t>
  </si>
  <si>
    <t>HERMO HERNALDO</t>
  </si>
  <si>
    <t>NAVARRETE</t>
  </si>
  <si>
    <t>27.003.198-6</t>
  </si>
  <si>
    <t>CHAVANES</t>
  </si>
  <si>
    <t>LUCIEN</t>
  </si>
  <si>
    <t/>
  </si>
  <si>
    <t>12.777.277-0</t>
  </si>
  <si>
    <t>FRANCISCO JAVIER</t>
  </si>
  <si>
    <t>ALFARO</t>
  </si>
  <si>
    <t>MAESTRO DE OBRAS CIVILES</t>
  </si>
  <si>
    <t>12.039.142-9</t>
  </si>
  <si>
    <t>ROMULO AUGUSTO</t>
  </si>
  <si>
    <t>BRUNA</t>
  </si>
  <si>
    <t>8.555.302-K</t>
  </si>
  <si>
    <t>SEGUNDO EDUARDO</t>
  </si>
  <si>
    <t>ACUÑA</t>
  </si>
  <si>
    <t>PRADENAS</t>
  </si>
  <si>
    <t>18.416.936-3</t>
  </si>
  <si>
    <t>ROBERTO MICHAEL</t>
  </si>
  <si>
    <t>DURAN</t>
  </si>
  <si>
    <t>CASTRO</t>
  </si>
  <si>
    <t>Total</t>
  </si>
  <si>
    <t>Total Bonos</t>
  </si>
  <si>
    <t>BONO PRODUCCION</t>
  </si>
  <si>
    <t>Total Hora Extra</t>
  </si>
  <si>
    <t>Total Bonos No Imponibles</t>
  </si>
  <si>
    <t>DESGASTE DE HERRAMIENTAS</t>
  </si>
  <si>
    <t>Total Anticipos</t>
  </si>
  <si>
    <t>ANTICIPO DE SUELDO</t>
  </si>
  <si>
    <t>Total Otros Descuentos</t>
  </si>
  <si>
    <t>COSTO EMPRESA</t>
  </si>
  <si>
    <t>Totales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</si>
</sst>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" x14ac:knownFonts="1">
    <font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1">
    <xf numFmtId="0" fontId="0" fillId="0" borderId="0" xfId="0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tables/table1.xml><?xml version="1.0" encoding="utf-8"?>
<table xmlns="http://schemas.openxmlformats.org/spreadsheetml/2006/main" id="1" name="LIBRO" displayName="LIBRO" ref="A3:BQ20" totalsRowCount="1">
  <autoFilter ref="A3:BQ19">
    <filterColumn colId="5" hiddenButton="1"/>
    <filterColumn colId="6" hiddenButton="1"/>
    <filterColumn colId="7" hiddenButton="1"/>
    <filterColumn colId="8" hiddenButton="1"/>
    <filterColumn colId="9" hiddenButton="1"/>
    <filterColumn colId="10" hiddenButton="1"/>
    <filterColumn colId="11" hiddenButton="1"/>
    <filterColumn colId="12" hiddenButton="1"/>
    <filterColumn colId="13" hiddenButton="1"/>
    <filterColumn colId="14" hiddenButton="1"/>
    <filterColumn colId="15" hiddenButton="1"/>
    <filterColumn colId="16" hiddenButton="1"/>
    <filterColumn colId="17" hiddenButton="1"/>
    <filterColumn colId="18" hiddenButton="1"/>
    <filterColumn colId="19" hiddenButton="1"/>
    <filterColumn colId="20" hiddenButton="1"/>
    <filterColumn colId="21" hiddenButton="1"/>
    <filterColumn colId="22" hiddenButton="1"/>
    <filterColumn colId="23" hiddenButton="1"/>
    <filterColumn colId="24" hiddenButton="1"/>
    <filterColumn colId="25" hiddenButton="1"/>
    <filterColumn colId="26" hiddenButton="1"/>
    <filterColumn colId="27" hiddenButton="1"/>
    <filterColumn colId="28" hiddenButton="1"/>
    <filterColumn colId="29" hiddenButton="1"/>
    <filterColumn colId="30" hiddenButton="1"/>
    <filterColumn colId="31" hiddenButton="1"/>
    <filterColumn colId="32" hiddenButton="1"/>
    <filterColumn colId="33" hiddenButton="1"/>
    <filterColumn colId="34" hiddenButton="1"/>
    <filterColumn colId="35" hiddenButton="1"/>
    <filterColumn colId="36" hiddenButton="1"/>
    <filterColumn colId="37" hiddenButton="1"/>
    <filterColumn colId="38" hiddenButton="1"/>
    <filterColumn colId="39" hiddenButton="1"/>
    <filterColumn colId="40" hiddenButton="1"/>
    <filterColumn colId="41" hiddenButton="1"/>
    <filterColumn colId="42" hiddenButton="1"/>
    <filterColumn colId="43" hiddenButton="1"/>
    <filterColumn colId="44" hiddenButton="1"/>
    <filterColumn colId="45" hiddenButton="1"/>
    <filterColumn colId="46" hiddenButton="1"/>
    <filterColumn colId="47" hiddenButton="1"/>
    <filterColumn colId="48" hiddenButton="1"/>
    <filterColumn colId="49" hiddenButton="1"/>
    <filterColumn colId="50" hiddenButton="1"/>
    <filterColumn colId="51" hiddenButton="1"/>
    <filterColumn colId="52" hiddenButton="1"/>
    <filterColumn colId="53" hiddenButton="1"/>
    <filterColumn colId="54" hiddenButton="1"/>
    <filterColumn colId="55" hiddenButton="1"/>
    <filterColumn colId="56" hiddenButton="1"/>
    <filterColumn colId="57" hiddenButton="1"/>
    <filterColumn colId="58" hiddenButton="1"/>
    <filterColumn colId="59" hiddenButton="1"/>
    <filterColumn colId="60" hiddenButton="1"/>
    <filterColumn colId="61" hiddenButton="1"/>
    <filterColumn colId="62" hiddenButton="1"/>
    <filterColumn colId="63" hiddenButton="1"/>
    <filterColumn colId="64" hiddenButton="1"/>
    <filterColumn colId="65" hiddenButton="1"/>
    <filterColumn colId="66" hiddenButton="1"/>
    <filterColumn colId="67" hiddenButton="1"/>
    <filterColumn colId="68" hiddenButton="1"/>
  </autoFilter>
  <tableColumns count="69">
    <tableColumn id="1" name="RUT" totalsRowLabel="Total"/>
    <tableColumn id="2" name="Nombre" totalsRowLabel="Totales"/>
    <tableColumn id="3" name="Apellido Paterno"/>
    <tableColumn id="4" name="Apellido Materno"/>
    <tableColumn id="5" name="Centro Negocio"/>
    <tableColumn id="6" name="Cargo" totalsRowFunction="sum"/>
    <tableColumn id="7" name="Dias Trabajados" totalsRowFunction="sum"/>
    <tableColumn id="8" name="Horas Trabajadas" totalsRowFunction="sum"/>
    <tableColumn id="9" name="Dias Licencia" totalsRowFunction="sum"/>
    <tableColumn id="10" name="Dias Ausencia" totalsRowFunction="sum"/>
    <tableColumn id="11" name="Dias Vacaciones" totalsRowFunction="sum"/>
    <tableColumn id="12" name="Dias de Suspension" totalsRowFunction="sum"/>
    <tableColumn id="13" name="Sueldo de Suspension" totalsRowFunction="sum"/>
    <tableColumn id="14" name="Sueldo AFC de Suspension" totalsRowFunction="sum"/>
    <tableColumn id="15" name="Sueldo Base Proporcional" totalsRowFunction="sum"/>
    <tableColumn id="16" name="Cant Hrs Atraso" totalsRowFunction="sum"/>
    <tableColumn id="17" name="Monto Por Atraso" totalsRowFunction="sum"/>
    <tableColumn id="18" name="Gratificacion" totalsRowFunction="sum"/>
    <tableColumn id="19" name="Hora Extra" totalsRowFunction="sum"/>
    <tableColumn id="20" name="Bonos Imponibles" totalsRowFunction="sum"/>
    <tableColumn id="21" name="Total Comisiones" totalsRowFunction="sum"/>
    <tableColumn id="22" name="Semana Corrida" totalsRowFunction="sum"/>
    <tableColumn id="23" name="Total Haberes Imponibles" totalsRowFunction="sum"/>
    <tableColumn id="24" name="Movilizacion" totalsRowFunction="sum"/>
    <tableColumn id="25" name="Colacion" totalsRowFunction="sum"/>
    <tableColumn id="26" name="Cargas Familiares" totalsRowFunction="sum"/>
    <tableColumn id="27" name="Bonos No Imponibles" totalsRowFunction="sum"/>
    <tableColumn id="28" name="Total Haberes No Imponibles" totalsRowFunction="sum"/>
    <tableColumn id="29" name="Total Haberes" totalsRowFunction="sum"/>
    <tableColumn id="30" name="Base Imponible" totalsRowFunction="sum"/>
    <tableColumn id="31" name="Base Tributable" totalsRowFunction="sum"/>
    <tableColumn id="32" name="Total AFP" totalsRowFunction="sum"/>
    <tableColumn id="33" name="Tasa AFP" totalsRowFunction="sum"/>
    <tableColumn id="34" name="Solo AFP" totalsRowFunction="sum"/>
    <tableColumn id="35" name="Adicional AFP" totalsRowFunction="sum"/>
    <tableColumn id="36" name="Tasa Adicional AFP" totalsRowFunction="sum"/>
    <tableColumn id="37" name="INP" totalsRowFunction="sum"/>
    <tableColumn id="38" name="Trabajo Pesado Empleado" totalsRowFunction="sum"/>
    <tableColumn id="39" name="FONASA" totalsRowFunction="sum"/>
    <tableColumn id="40" name="ISAPRE" totalsRowFunction="sum"/>
    <tableColumn id="41" name="Adicional Salud" totalsRowFunction="sum"/>
    <tableColumn id="42" name="Total Salud" totalsRowFunction="sum"/>
    <tableColumn id="43" name="AFC Empleado" totalsRowFunction="sum"/>
    <tableColumn id="44" name="Leyes Sociales" totalsRowFunction="sum"/>
    <tableColumn id="45" name="Impuesto Unico" totalsRowFunction="sum"/>
    <tableColumn id="46" name="Rebaja Zona Extrema" totalsRowFunction="sum"/>
    <tableColumn id="47" name="Cta Ahorro AFP" totalsRowFunction="sum"/>
    <tableColumn id="48" name="APV A" totalsRowFunction="sum"/>
    <tableColumn id="49" name="APV B" totalsRowFunction="sum"/>
    <tableColumn id="50" name="APV C" totalsRowFunction="sum"/>
    <tableColumn id="51" name="TOTAL APV" totalsRowFunction="sum"/>
    <tableColumn id="52" name="Anticipos" totalsRowFunction="sum"/>
    <tableColumn id="53" name="Otros Descuentos" totalsRowFunction="sum"/>
    <tableColumn id="54" name="Prestamos Caja" totalsRowFunction="sum"/>
    <tableColumn id="55" name="Prestamo Social" totalsRowFunction="sum"/>
    <tableColumn id="56" name="Prestamos Empresa" totalsRowFunction="sum"/>
    <tableColumn id="57" name="Total Prestamos" totalsRowFunction="sum"/>
    <tableColumn id="58" name="Seguros Dentales" totalsRowFunction="sum"/>
    <tableColumn id="59" name="Ahorro Caja" totalsRowFunction="sum"/>
    <tableColumn id="60" name="Seguros de Vida" totalsRowFunction="sum"/>
    <tableColumn id="61" name="Cobertura de Suspension Total" totalsRowFunction="sum"/>
    <tableColumn id="62" name="Cobertura de Suspension" totalsRowFunction="sum"/>
    <tableColumn id="63" name="Total Descuentos" totalsRowFunction="sum"/>
    <tableColumn id="64" name="Sueldo Liquido" totalsRowFunction="sum"/>
    <tableColumn id="65" name="AFC Empresa" totalsRowFunction="sum"/>
    <tableColumn id="66" name="SIS" totalsRowFunction="sum"/>
    <tableColumn id="67" name="MUTUAL" totalsRowFunction="sum"/>
    <tableColumn id="68" name="Caja Compensacion" totalsRowFunction="sum"/>
    <tableColumn id="69" name="COSTO EMPRESA" totalsRowFunction="sum">
      <calculatedColumnFormula>LIBRO[[#This Row],[MUTUAL]]+LIBRO[[#This Row],[SIS]]+LIBRO[[#This Row],[AFC Empresa]]+LIBRO[[#This Row],[Total Haberes]]</calculatedColumnFormula>
    </tableColumn>
  </tableColumns>
  <tableStyleInfo name="TableStyleLight1" showFirstColumn="0" showLastColumn="0" showRowStripes="0" showColumnStripes="0"/>
</table>
</file>

<file path=xl/tables/table2.xml><?xml version="1.0" encoding="utf-8"?>
<table xmlns="http://schemas.openxmlformats.org/spreadsheetml/2006/main" id="2" name="BONOS" displayName="BONOS" ref="A3:G32" totalsRowCount="1">
  <autoFilter ref="A3:G31">
    <filterColumn colId="5" hiddenButton="1"/>
    <filterColumn colId="6" hiddenButton="1"/>
  </autoFilter>
  <tableColumns count="7">
    <tableColumn id="1" name="RUT" totalsRowLabel="Total"/>
    <tableColumn id="2" name="Nombre" totalsRowLabel="Totales"/>
    <tableColumn id="3" name="Apellido Paterno"/>
    <tableColumn id="4" name="Apellido Materno"/>
    <tableColumn id="5" name="Centro Negocio"/>
    <tableColumn id="6" name="Total Bonos" totalsRowFunction="sum"/>
    <tableColumn id="7" name="BONO PRODUCCION" totalsRowFunction="sum"/>
  </tableColumns>
  <tableStyleInfo name="TableStyleLight1" showFirstColumn="0" showLastColumn="0" showRowStripes="0" showColumnStripes="0"/>
</table>
</file>

<file path=xl/tables/table3.xml><?xml version="1.0" encoding="utf-8"?>
<table xmlns="http://schemas.openxmlformats.org/spreadsheetml/2006/main" id="3" name="HORAEXTRA" displayName="HORAEXTRA" ref="A3:F32" totalsRowCount="1">
  <autoFilter ref="A3:F31">
    <filterColumn colId="5" hiddenButton="1"/>
  </autoFilter>
  <tableColumns count="6">
    <tableColumn id="1" name="RUT" totalsRowLabel="Total"/>
    <tableColumn id="2" name="Nombre" totalsRowLabel="Totales"/>
    <tableColumn id="3" name="Apellido Paterno"/>
    <tableColumn id="4" name="Apellido Materno"/>
    <tableColumn id="5" name="Centro Negocio"/>
    <tableColumn id="6" name="Total Hora Extra" totalsRowFunction="sum"/>
  </tableColumns>
  <tableStyleInfo name="TableStyleLight1" showFirstColumn="0" showLastColumn="0" showRowStripes="0" showColumnStripes="0"/>
</table>
</file>

<file path=xl/tables/table4.xml><?xml version="1.0" encoding="utf-8"?>
<table xmlns="http://schemas.openxmlformats.org/spreadsheetml/2006/main" id="4" name="COMISIONES" displayName="COMISIONES" ref="A3:F32" totalsRowCount="1">
  <autoFilter ref="A3:F31">
    <filterColumn colId="5" hiddenButton="1"/>
  </autoFilter>
  <tableColumns count="6">
    <tableColumn id="1" name="RUT" totalsRowLabel="Total"/>
    <tableColumn id="2" name="Nombre" totalsRowLabel="Totales"/>
    <tableColumn id="3" name="Apellido Paterno"/>
    <tableColumn id="4" name="Apellido Materno"/>
    <tableColumn id="5" name="Centro Negocio"/>
    <tableColumn id="6" name="Total Comisiones" totalsRowFunction="sum"/>
  </tableColumns>
  <tableStyleInfo name="TableStyleLight1" showFirstColumn="0" showLastColumn="0" showRowStripes="0" showColumnStripes="0"/>
</table>
</file>

<file path=xl/tables/table5.xml><?xml version="1.0" encoding="utf-8"?>
<table xmlns="http://schemas.openxmlformats.org/spreadsheetml/2006/main" id="5" name="NOIMPONIBLE" displayName="NOIMPONIBLE" ref="A3:G32" totalsRowCount="1">
  <autoFilter ref="A3:G31">
    <filterColumn colId="5" hiddenButton="1"/>
    <filterColumn colId="6" hiddenButton="1"/>
  </autoFilter>
  <tableColumns count="7">
    <tableColumn id="1" name="RUT" totalsRowLabel="Total"/>
    <tableColumn id="2" name="Nombre" totalsRowLabel="Totales"/>
    <tableColumn id="3" name="Apellido Paterno"/>
    <tableColumn id="4" name="Apellido Materno"/>
    <tableColumn id="5" name="Centro Negocio"/>
    <tableColumn id="6" name="Total Bonos No Imponibles" totalsRowFunction="sum"/>
    <tableColumn id="7" name="DESGASTE DE HERRAMIENTAS" totalsRowFunction="sum"/>
  </tableColumns>
  <tableStyleInfo name="TableStyleLight1" showFirstColumn="0" showLastColumn="0" showRowStripes="0" showColumnStripes="0"/>
</table>
</file>

<file path=xl/tables/table6.xml><?xml version="1.0" encoding="utf-8"?>
<table xmlns="http://schemas.openxmlformats.org/spreadsheetml/2006/main" id="6" name="PRESTAMOS" displayName="PRESTAMOS" ref="A3:F32" totalsRowCount="1">
  <autoFilter ref="A3:F31">
    <filterColumn colId="5" hiddenButton="1"/>
  </autoFilter>
  <tableColumns count="6">
    <tableColumn id="1" name="RUT" totalsRowLabel="Total"/>
    <tableColumn id="2" name="Nombre" totalsRowLabel="Totales"/>
    <tableColumn id="3" name="Apellido Paterno"/>
    <tableColumn id="4" name="Apellido Materno"/>
    <tableColumn id="5" name="Centro Negocio"/>
    <tableColumn id="6" name="Total Prestamos" totalsRowFunction="sum"/>
  </tableColumns>
  <tableStyleInfo name="TableStyleLight1" showFirstColumn="0" showLastColumn="0" showRowStripes="0" showColumnStripes="0"/>
</table>
</file>

<file path=xl/tables/table7.xml><?xml version="1.0" encoding="utf-8"?>
<table xmlns="http://schemas.openxmlformats.org/spreadsheetml/2006/main" id="7" name="ANTICIPOS" displayName="ANTICIPOS" ref="A3:G32" totalsRowCount="1">
  <autoFilter ref="A3:G31">
    <filterColumn colId="5" hiddenButton="1"/>
    <filterColumn colId="6" hiddenButton="1"/>
  </autoFilter>
  <tableColumns count="7">
    <tableColumn id="1" name="RUT" totalsRowLabel="Total"/>
    <tableColumn id="2" name="Nombre" totalsRowLabel="Totales"/>
    <tableColumn id="3" name="Apellido Paterno"/>
    <tableColumn id="4" name="Apellido Materno"/>
    <tableColumn id="5" name="Centro Negocio"/>
    <tableColumn id="6" name="Total Anticipos" totalsRowFunction="sum"/>
    <tableColumn id="7" name="ANTICIPO DE SUELDO" totalsRowFunction="sum"/>
  </tableColumns>
  <tableStyleInfo name="TableStyleLight1" showFirstColumn="0" showLastColumn="0" showRowStripes="0" showColumnStripes="0"/>
</table>
</file>

<file path=xl/tables/table8.xml><?xml version="1.0" encoding="utf-8"?>
<table xmlns="http://schemas.openxmlformats.org/spreadsheetml/2006/main" id="8" name="DESCUENTOS" displayName="DESCUENTOS" ref="A3:F32" totalsRowCount="1">
  <autoFilter ref="A3:F31">
    <filterColumn colId="5" hiddenButton="1"/>
  </autoFilter>
  <tableColumns count="6">
    <tableColumn id="1" name="RUT" totalsRowLabel="Total"/>
    <tableColumn id="2" name="Nombre" totalsRowLabel="Totales"/>
    <tableColumn id="3" name="Apellido Paterno"/>
    <tableColumn id="4" name="Apellido Materno"/>
    <tableColumn id="5" name="Centro Negocio"/>
    <tableColumn id="6" name="Total Otros Descuentos" totalsRowFunction="sum"/>
  </tableColumns>
  <tableStyleInfo name="TableStyleLight1" showFirstColumn="0" showLastColumn="0" showRowStripes="0" showColumnStripes="0"/>
</table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table" Target="../tables/table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table" Target="../tables/table2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table" Target="../tables/table3.xm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table" Target="../tables/table4.xml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table" Target="../tables/table5.xml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table" Target="../tables/table6.xml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table" Target="../tables/table7.xml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table" Target="../tables/table8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3:BQ20"/>
  <sheetViews>
    <sheetView tabSelected="1" topLeftCell="AX19" workbookViewId="0">
      <selection activeCell="BO36" sqref="BO36"/>
    </sheetView>
  </sheetViews>
  <sheetFormatPr baseColWidth="10" defaultColWidth="9.140625" defaultRowHeight="15" x14ac:dyDescent="0.25"/>
  <sheetData>
    <row r="3" spans="1:69" x14ac:dyDescent="0.25">
      <c r="A3" t="s">
        <v>0</v>
      </c>
      <c r="B3" t="s">
        <v>1</v>
      </c>
      <c r="C3" t="s">
        <v>2</v>
      </c>
      <c r="D3" t="s">
        <v>3</v>
      </c>
      <c r="E3" t="s">
        <v>4</v>
      </c>
      <c r="F3" t="s">
        <v>5</v>
      </c>
      <c r="G3" t="s">
        <v>6</v>
      </c>
      <c r="H3" t="s">
        <v>7</v>
      </c>
      <c r="I3" t="s">
        <v>8</v>
      </c>
      <c r="J3" t="s">
        <v>9</v>
      </c>
      <c r="K3" t="s">
        <v>10</v>
      </c>
      <c r="L3" t="s">
        <v>11</v>
      </c>
      <c r="M3" t="s">
        <v>12</v>
      </c>
      <c r="N3" t="s">
        <v>13</v>
      </c>
      <c r="O3" t="s">
        <v>14</v>
      </c>
      <c r="P3" t="s">
        <v>15</v>
      </c>
      <c r="Q3" t="s">
        <v>16</v>
      </c>
      <c r="R3" t="s">
        <v>17</v>
      </c>
      <c r="S3" t="s">
        <v>18</v>
      </c>
      <c r="T3" t="s">
        <v>19</v>
      </c>
      <c r="U3" t="s">
        <v>20</v>
      </c>
      <c r="V3" t="s">
        <v>21</v>
      </c>
      <c r="W3" t="s">
        <v>22</v>
      </c>
      <c r="X3" t="s">
        <v>23</v>
      </c>
      <c r="Y3" t="s">
        <v>24</v>
      </c>
      <c r="Z3" t="s">
        <v>25</v>
      </c>
      <c r="AA3" t="s">
        <v>26</v>
      </c>
      <c r="AB3" t="s">
        <v>27</v>
      </c>
      <c r="AC3" t="s">
        <v>28</v>
      </c>
      <c r="AD3" t="s">
        <v>29</v>
      </c>
      <c r="AE3" t="s">
        <v>30</v>
      </c>
      <c r="AF3" t="s">
        <v>31</v>
      </c>
      <c r="AG3" t="s">
        <v>32</v>
      </c>
      <c r="AH3" t="s">
        <v>33</v>
      </c>
      <c r="AI3" t="s">
        <v>34</v>
      </c>
      <c r="AJ3" t="s">
        <v>35</v>
      </c>
      <c r="AK3" t="s">
        <v>36</v>
      </c>
      <c r="AL3" t="s">
        <v>37</v>
      </c>
      <c r="AM3" t="s">
        <v>38</v>
      </c>
      <c r="AN3" t="s">
        <v>39</v>
      </c>
      <c r="AO3" t="s">
        <v>40</v>
      </c>
      <c r="AP3" t="s">
        <v>41</v>
      </c>
      <c r="AQ3" t="s">
        <v>42</v>
      </c>
      <c r="AR3" t="s">
        <v>43</v>
      </c>
      <c r="AS3" t="s">
        <v>44</v>
      </c>
      <c r="AT3" t="s">
        <v>45</v>
      </c>
      <c r="AU3" t="s">
        <v>46</v>
      </c>
      <c r="AV3" t="s">
        <v>47</v>
      </c>
      <c r="AW3" t="s">
        <v>48</v>
      </c>
      <c r="AX3" t="s">
        <v>49</v>
      </c>
      <c r="AY3" t="s">
        <v>50</v>
      </c>
      <c r="AZ3" t="s">
        <v>51</v>
      </c>
      <c r="BA3" t="s">
        <v>52</v>
      </c>
      <c r="BB3" t="s">
        <v>53</v>
      </c>
      <c r="BC3" t="s">
        <v>54</v>
      </c>
      <c r="BD3" t="s">
        <v>55</v>
      </c>
      <c r="BE3" t="s">
        <v>56</v>
      </c>
      <c r="BF3" t="s">
        <v>57</v>
      </c>
      <c r="BG3" t="s">
        <v>58</v>
      </c>
      <c r="BH3" t="s">
        <v>59</v>
      </c>
      <c r="BI3" t="s">
        <v>60</v>
      </c>
      <c r="BJ3" t="s">
        <v>61</v>
      </c>
      <c r="BK3" t="s">
        <v>62</v>
      </c>
      <c r="BL3" t="s">
        <v>63</v>
      </c>
      <c r="BM3" t="s">
        <v>64</v>
      </c>
      <c r="BN3" t="s">
        <v>65</v>
      </c>
      <c r="BO3" t="s">
        <v>66</v>
      </c>
      <c r="BP3" t="s">
        <v>67</v>
      </c>
      <c r="BQ3" t="s">
        <v>188</v>
      </c>
    </row>
    <row r="4" spans="1:69" x14ac:dyDescent="0.25">
      <c r="A4" t="s">
        <v>68</v>
      </c>
      <c r="B4" t="s">
        <v>69</v>
      </c>
      <c r="C4" t="s">
        <v>70</v>
      </c>
      <c r="D4" t="s">
        <v>71</v>
      </c>
      <c r="E4" t="s">
        <v>72</v>
      </c>
      <c r="F4" t="s">
        <v>73</v>
      </c>
      <c r="G4">
        <v>28</v>
      </c>
      <c r="H4">
        <v>0</v>
      </c>
      <c r="I4">
        <v>0</v>
      </c>
      <c r="J4">
        <v>2</v>
      </c>
      <c r="K4">
        <v>0</v>
      </c>
      <c r="L4">
        <v>0</v>
      </c>
      <c r="O4">
        <v>502467</v>
      </c>
      <c r="P4">
        <v>0</v>
      </c>
      <c r="Q4">
        <v>0</v>
      </c>
      <c r="R4">
        <v>125617</v>
      </c>
      <c r="S4">
        <v>0</v>
      </c>
      <c r="T4">
        <v>190000</v>
      </c>
      <c r="U4">
        <v>0</v>
      </c>
      <c r="V4">
        <v>0</v>
      </c>
      <c r="W4">
        <v>818084</v>
      </c>
      <c r="X4">
        <v>93333</v>
      </c>
      <c r="Y4">
        <v>93333</v>
      </c>
      <c r="Z4">
        <v>0</v>
      </c>
      <c r="AA4">
        <v>0</v>
      </c>
      <c r="AB4">
        <v>186666</v>
      </c>
      <c r="AC4">
        <v>1004750</v>
      </c>
      <c r="AD4">
        <v>818084</v>
      </c>
      <c r="AE4">
        <v>668620</v>
      </c>
      <c r="AF4">
        <v>92198</v>
      </c>
      <c r="AG4">
        <v>11.27</v>
      </c>
      <c r="AH4">
        <v>92198</v>
      </c>
      <c r="AI4">
        <v>0</v>
      </c>
      <c r="AJ4">
        <v>0</v>
      </c>
      <c r="AK4">
        <v>0</v>
      </c>
      <c r="AL4">
        <v>0</v>
      </c>
      <c r="AM4">
        <v>57266</v>
      </c>
      <c r="AN4">
        <v>0</v>
      </c>
      <c r="AO4">
        <v>0</v>
      </c>
      <c r="AP4">
        <v>57266</v>
      </c>
      <c r="AQ4">
        <v>0</v>
      </c>
      <c r="AR4">
        <v>149464</v>
      </c>
      <c r="AS4">
        <v>0</v>
      </c>
      <c r="AT4">
        <v>0</v>
      </c>
      <c r="AU4">
        <v>0</v>
      </c>
      <c r="AV4">
        <v>0</v>
      </c>
      <c r="AW4">
        <v>0</v>
      </c>
      <c r="AX4">
        <v>0</v>
      </c>
      <c r="AY4">
        <v>0</v>
      </c>
      <c r="AZ4">
        <v>100000</v>
      </c>
      <c r="BA4">
        <v>0</v>
      </c>
      <c r="BB4">
        <v>0</v>
      </c>
      <c r="BC4">
        <v>0</v>
      </c>
      <c r="BD4">
        <v>0</v>
      </c>
      <c r="BE4">
        <v>0</v>
      </c>
      <c r="BF4">
        <v>0</v>
      </c>
      <c r="BG4">
        <v>0</v>
      </c>
      <c r="BH4">
        <v>0</v>
      </c>
      <c r="BI4">
        <v>0</v>
      </c>
      <c r="BJ4">
        <v>0</v>
      </c>
      <c r="BK4">
        <v>249464</v>
      </c>
      <c r="BL4">
        <v>755286</v>
      </c>
      <c r="BM4">
        <v>24543</v>
      </c>
      <c r="BN4">
        <v>12026</v>
      </c>
      <c r="BO4">
        <v>28469</v>
      </c>
      <c r="BP4">
        <v>0</v>
      </c>
      <c r="BQ4">
        <f>LIBRO[[#This Row],[MUTUAL]]+LIBRO[[#This Row],[SIS]]+LIBRO[[#This Row],[AFC Empresa]]+LIBRO[[#This Row],[Total Haberes]]</f>
        <v>1069788</v>
      </c>
    </row>
    <row r="5" spans="1:69" x14ac:dyDescent="0.25">
      <c r="A5" t="s">
        <v>83</v>
      </c>
      <c r="B5" t="s">
        <v>84</v>
      </c>
      <c r="C5" t="s">
        <v>85</v>
      </c>
      <c r="D5" t="s">
        <v>86</v>
      </c>
      <c r="E5" t="s">
        <v>72</v>
      </c>
      <c r="F5" t="s">
        <v>87</v>
      </c>
      <c r="G5">
        <v>30</v>
      </c>
      <c r="H5">
        <v>0</v>
      </c>
      <c r="I5">
        <v>0</v>
      </c>
      <c r="J5">
        <v>0</v>
      </c>
      <c r="K5">
        <v>0</v>
      </c>
      <c r="L5">
        <v>0</v>
      </c>
      <c r="O5">
        <v>1502766</v>
      </c>
      <c r="P5">
        <v>0</v>
      </c>
      <c r="Q5">
        <v>0</v>
      </c>
      <c r="R5">
        <v>182083</v>
      </c>
      <c r="S5">
        <v>0</v>
      </c>
      <c r="T5">
        <v>120000</v>
      </c>
      <c r="U5">
        <v>0</v>
      </c>
      <c r="V5">
        <v>0</v>
      </c>
      <c r="W5">
        <v>1804849</v>
      </c>
      <c r="X5">
        <v>200000</v>
      </c>
      <c r="Y5">
        <v>250000</v>
      </c>
      <c r="Z5">
        <v>0</v>
      </c>
      <c r="AA5">
        <v>400000</v>
      </c>
      <c r="AB5">
        <v>850000</v>
      </c>
      <c r="AC5">
        <v>2654849</v>
      </c>
      <c r="AD5">
        <v>1804849</v>
      </c>
      <c r="AE5">
        <v>1475104</v>
      </c>
      <c r="AF5">
        <v>203406</v>
      </c>
      <c r="AG5">
        <v>11.27</v>
      </c>
      <c r="AH5">
        <v>203406</v>
      </c>
      <c r="AI5">
        <v>0</v>
      </c>
      <c r="AJ5">
        <v>0</v>
      </c>
      <c r="AK5">
        <v>0</v>
      </c>
      <c r="AL5">
        <v>0</v>
      </c>
      <c r="AM5">
        <v>126339</v>
      </c>
      <c r="AN5">
        <v>0</v>
      </c>
      <c r="AO5">
        <v>0</v>
      </c>
      <c r="AP5">
        <v>126339</v>
      </c>
      <c r="AQ5">
        <v>0</v>
      </c>
      <c r="AR5">
        <v>329745</v>
      </c>
      <c r="AS5">
        <v>24706</v>
      </c>
      <c r="AT5">
        <v>0</v>
      </c>
      <c r="AU5">
        <v>0</v>
      </c>
      <c r="AV5">
        <v>0</v>
      </c>
      <c r="AW5">
        <v>0</v>
      </c>
      <c r="AX5">
        <v>0</v>
      </c>
      <c r="AY5">
        <v>0</v>
      </c>
      <c r="AZ5">
        <v>0</v>
      </c>
      <c r="BA5">
        <v>0</v>
      </c>
      <c r="BB5">
        <v>0</v>
      </c>
      <c r="BC5">
        <v>0</v>
      </c>
      <c r="BD5">
        <v>0</v>
      </c>
      <c r="BE5">
        <v>0</v>
      </c>
      <c r="BF5">
        <v>0</v>
      </c>
      <c r="BG5">
        <v>0</v>
      </c>
      <c r="BH5">
        <v>0</v>
      </c>
      <c r="BI5">
        <v>0</v>
      </c>
      <c r="BJ5">
        <v>0</v>
      </c>
      <c r="BK5">
        <v>354451</v>
      </c>
      <c r="BL5">
        <v>2300398</v>
      </c>
      <c r="BM5">
        <v>54145</v>
      </c>
      <c r="BN5">
        <v>26531</v>
      </c>
      <c r="BO5">
        <v>62809</v>
      </c>
      <c r="BP5">
        <v>0</v>
      </c>
      <c r="BQ5">
        <f>LIBRO[[#This Row],[MUTUAL]]+LIBRO[[#This Row],[SIS]]+LIBRO[[#This Row],[AFC Empresa]]+LIBRO[[#This Row],[Total Haberes]]</f>
        <v>2798334</v>
      </c>
    </row>
    <row r="6" spans="1:69" x14ac:dyDescent="0.25">
      <c r="A6" t="s">
        <v>88</v>
      </c>
      <c r="B6" t="s">
        <v>89</v>
      </c>
      <c r="C6" t="s">
        <v>82</v>
      </c>
      <c r="D6" t="s">
        <v>90</v>
      </c>
      <c r="E6" t="s">
        <v>72</v>
      </c>
      <c r="F6" t="s">
        <v>73</v>
      </c>
      <c r="G6">
        <v>28</v>
      </c>
      <c r="H6">
        <v>0</v>
      </c>
      <c r="I6">
        <v>0</v>
      </c>
      <c r="J6">
        <v>2</v>
      </c>
      <c r="K6">
        <v>0</v>
      </c>
      <c r="L6">
        <v>0</v>
      </c>
      <c r="O6">
        <v>502467</v>
      </c>
      <c r="P6">
        <v>0</v>
      </c>
      <c r="Q6">
        <v>0</v>
      </c>
      <c r="R6">
        <v>125617</v>
      </c>
      <c r="S6">
        <v>0</v>
      </c>
      <c r="T6">
        <v>84000</v>
      </c>
      <c r="U6">
        <v>0</v>
      </c>
      <c r="V6">
        <v>0</v>
      </c>
      <c r="W6">
        <v>712084</v>
      </c>
      <c r="X6">
        <v>93333</v>
      </c>
      <c r="Y6">
        <v>93333</v>
      </c>
      <c r="Z6">
        <v>0</v>
      </c>
      <c r="AA6">
        <v>0</v>
      </c>
      <c r="AB6">
        <v>186666</v>
      </c>
      <c r="AC6">
        <v>898750</v>
      </c>
      <c r="AD6">
        <v>712084</v>
      </c>
      <c r="AE6">
        <v>581986</v>
      </c>
      <c r="AF6">
        <v>80252</v>
      </c>
      <c r="AG6">
        <v>11.27</v>
      </c>
      <c r="AH6">
        <v>80252</v>
      </c>
      <c r="AI6">
        <v>0</v>
      </c>
      <c r="AJ6">
        <v>0</v>
      </c>
      <c r="AK6">
        <v>0</v>
      </c>
      <c r="AL6">
        <v>0</v>
      </c>
      <c r="AM6">
        <v>49846</v>
      </c>
      <c r="AN6">
        <v>0</v>
      </c>
      <c r="AO6">
        <v>0</v>
      </c>
      <c r="AP6">
        <v>49846</v>
      </c>
      <c r="AQ6">
        <v>0</v>
      </c>
      <c r="AR6">
        <v>130098</v>
      </c>
      <c r="AS6">
        <v>0</v>
      </c>
      <c r="AT6">
        <v>0</v>
      </c>
      <c r="AU6">
        <v>0</v>
      </c>
      <c r="AV6">
        <v>0</v>
      </c>
      <c r="AW6">
        <v>0</v>
      </c>
      <c r="AX6">
        <v>0</v>
      </c>
      <c r="AY6">
        <v>0</v>
      </c>
      <c r="AZ6">
        <v>100000</v>
      </c>
      <c r="BA6">
        <v>0</v>
      </c>
      <c r="BB6">
        <v>0</v>
      </c>
      <c r="BC6">
        <v>0</v>
      </c>
      <c r="BD6">
        <v>0</v>
      </c>
      <c r="BE6">
        <v>0</v>
      </c>
      <c r="BF6">
        <v>0</v>
      </c>
      <c r="BG6">
        <v>0</v>
      </c>
      <c r="BH6">
        <v>0</v>
      </c>
      <c r="BI6">
        <v>0</v>
      </c>
      <c r="BJ6">
        <v>0</v>
      </c>
      <c r="BK6">
        <v>230098</v>
      </c>
      <c r="BL6">
        <v>668652</v>
      </c>
      <c r="BM6">
        <v>21363</v>
      </c>
      <c r="BN6">
        <v>10468</v>
      </c>
      <c r="BO6">
        <v>24781</v>
      </c>
      <c r="BP6">
        <v>0</v>
      </c>
      <c r="BQ6">
        <f>LIBRO[[#This Row],[MUTUAL]]+LIBRO[[#This Row],[SIS]]+LIBRO[[#This Row],[AFC Empresa]]+LIBRO[[#This Row],[Total Haberes]]</f>
        <v>955362</v>
      </c>
    </row>
    <row r="7" spans="1:69" x14ac:dyDescent="0.25">
      <c r="A7" t="s">
        <v>91</v>
      </c>
      <c r="B7" t="s">
        <v>92</v>
      </c>
      <c r="C7" t="s">
        <v>81</v>
      </c>
      <c r="D7" t="s">
        <v>93</v>
      </c>
      <c r="E7" t="s">
        <v>72</v>
      </c>
      <c r="F7" t="s">
        <v>94</v>
      </c>
      <c r="G7">
        <v>30</v>
      </c>
      <c r="H7">
        <v>0</v>
      </c>
      <c r="I7">
        <v>0</v>
      </c>
      <c r="J7">
        <v>0</v>
      </c>
      <c r="K7">
        <v>0</v>
      </c>
      <c r="L7">
        <v>0</v>
      </c>
      <c r="O7">
        <v>488758</v>
      </c>
      <c r="P7">
        <v>0</v>
      </c>
      <c r="Q7">
        <v>0</v>
      </c>
      <c r="R7">
        <v>122190</v>
      </c>
      <c r="S7">
        <v>0</v>
      </c>
      <c r="T7">
        <v>78000</v>
      </c>
      <c r="U7">
        <v>0</v>
      </c>
      <c r="V7">
        <v>0</v>
      </c>
      <c r="W7">
        <v>688948</v>
      </c>
      <c r="X7">
        <v>100000</v>
      </c>
      <c r="Y7">
        <v>100000</v>
      </c>
      <c r="Z7">
        <v>0</v>
      </c>
      <c r="AA7">
        <v>0</v>
      </c>
      <c r="AB7">
        <v>200000</v>
      </c>
      <c r="AC7">
        <v>888948</v>
      </c>
      <c r="AD7">
        <v>688948</v>
      </c>
      <c r="AE7">
        <v>563835</v>
      </c>
      <c r="AF7">
        <v>76887</v>
      </c>
      <c r="AG7">
        <v>11.16</v>
      </c>
      <c r="AH7">
        <v>76887</v>
      </c>
      <c r="AI7">
        <v>0</v>
      </c>
      <c r="AJ7">
        <v>0</v>
      </c>
      <c r="AK7">
        <v>0</v>
      </c>
      <c r="AL7">
        <v>0</v>
      </c>
      <c r="AM7">
        <v>48226</v>
      </c>
      <c r="AN7">
        <v>0</v>
      </c>
      <c r="AO7">
        <v>0</v>
      </c>
      <c r="AP7">
        <v>48226</v>
      </c>
      <c r="AQ7">
        <v>0</v>
      </c>
      <c r="AR7">
        <v>125113</v>
      </c>
      <c r="AS7">
        <v>0</v>
      </c>
      <c r="AT7">
        <v>0</v>
      </c>
      <c r="AU7">
        <v>0</v>
      </c>
      <c r="AV7">
        <v>0</v>
      </c>
      <c r="AW7">
        <v>0</v>
      </c>
      <c r="AX7">
        <v>0</v>
      </c>
      <c r="AY7">
        <v>0</v>
      </c>
      <c r="AZ7">
        <v>100000</v>
      </c>
      <c r="BA7">
        <v>0</v>
      </c>
      <c r="BB7">
        <v>0</v>
      </c>
      <c r="BC7">
        <v>0</v>
      </c>
      <c r="BD7">
        <v>0</v>
      </c>
      <c r="BE7">
        <v>0</v>
      </c>
      <c r="BF7">
        <v>0</v>
      </c>
      <c r="BG7">
        <v>0</v>
      </c>
      <c r="BH7">
        <v>0</v>
      </c>
      <c r="BI7">
        <v>0</v>
      </c>
      <c r="BJ7">
        <v>0</v>
      </c>
      <c r="BK7">
        <v>225113</v>
      </c>
      <c r="BL7">
        <v>663835</v>
      </c>
      <c r="BM7">
        <v>20668</v>
      </c>
      <c r="BN7">
        <v>10128</v>
      </c>
      <c r="BO7">
        <v>23975</v>
      </c>
      <c r="BP7">
        <v>0</v>
      </c>
      <c r="BQ7">
        <f>LIBRO[[#This Row],[MUTUAL]]+LIBRO[[#This Row],[SIS]]+LIBRO[[#This Row],[AFC Empresa]]+LIBRO[[#This Row],[Total Haberes]]</f>
        <v>943719</v>
      </c>
    </row>
    <row r="8" spans="1:69" x14ac:dyDescent="0.25">
      <c r="A8" t="s">
        <v>98</v>
      </c>
      <c r="B8" t="s">
        <v>99</v>
      </c>
      <c r="C8" t="s">
        <v>100</v>
      </c>
      <c r="D8" t="s">
        <v>100</v>
      </c>
      <c r="E8" t="s">
        <v>72</v>
      </c>
      <c r="F8" t="s">
        <v>73</v>
      </c>
      <c r="G8">
        <v>30</v>
      </c>
      <c r="H8">
        <v>0</v>
      </c>
      <c r="I8">
        <v>0</v>
      </c>
      <c r="J8">
        <v>0</v>
      </c>
      <c r="K8">
        <v>0</v>
      </c>
      <c r="L8">
        <v>0</v>
      </c>
      <c r="O8">
        <v>539546</v>
      </c>
      <c r="P8">
        <v>0</v>
      </c>
      <c r="Q8">
        <v>0</v>
      </c>
      <c r="R8">
        <v>134887</v>
      </c>
      <c r="S8">
        <v>0</v>
      </c>
      <c r="T8">
        <v>200000</v>
      </c>
      <c r="U8">
        <v>0</v>
      </c>
      <c r="V8">
        <v>0</v>
      </c>
      <c r="W8">
        <v>874433</v>
      </c>
      <c r="X8">
        <v>100000</v>
      </c>
      <c r="Y8">
        <v>100000</v>
      </c>
      <c r="Z8">
        <v>0</v>
      </c>
      <c r="AA8">
        <v>0</v>
      </c>
      <c r="AB8">
        <v>200000</v>
      </c>
      <c r="AC8">
        <v>1074433</v>
      </c>
      <c r="AD8">
        <v>874433</v>
      </c>
      <c r="AE8">
        <v>713100</v>
      </c>
      <c r="AF8">
        <v>100123</v>
      </c>
      <c r="AG8">
        <v>11.45</v>
      </c>
      <c r="AH8">
        <v>100123</v>
      </c>
      <c r="AI8">
        <v>0</v>
      </c>
      <c r="AJ8">
        <v>0</v>
      </c>
      <c r="AK8">
        <v>0</v>
      </c>
      <c r="AL8">
        <v>0</v>
      </c>
      <c r="AM8">
        <v>61210</v>
      </c>
      <c r="AN8">
        <v>0</v>
      </c>
      <c r="AO8">
        <v>0</v>
      </c>
      <c r="AP8">
        <v>61210</v>
      </c>
      <c r="AQ8">
        <v>0</v>
      </c>
      <c r="AR8">
        <v>161333</v>
      </c>
      <c r="AS8">
        <v>0</v>
      </c>
      <c r="AT8">
        <v>0</v>
      </c>
      <c r="AU8">
        <v>0</v>
      </c>
      <c r="AV8">
        <v>0</v>
      </c>
      <c r="AW8">
        <v>0</v>
      </c>
      <c r="AX8">
        <v>0</v>
      </c>
      <c r="AY8">
        <v>0</v>
      </c>
      <c r="AZ8">
        <v>100000</v>
      </c>
      <c r="BA8">
        <v>0</v>
      </c>
      <c r="BB8">
        <v>0</v>
      </c>
      <c r="BC8">
        <v>0</v>
      </c>
      <c r="BD8">
        <v>0</v>
      </c>
      <c r="BE8">
        <v>0</v>
      </c>
      <c r="BF8">
        <v>0</v>
      </c>
      <c r="BG8">
        <v>0</v>
      </c>
      <c r="BH8">
        <v>0</v>
      </c>
      <c r="BI8">
        <v>0</v>
      </c>
      <c r="BJ8">
        <v>0</v>
      </c>
      <c r="BK8">
        <v>261333</v>
      </c>
      <c r="BL8">
        <v>813100</v>
      </c>
      <c r="BM8">
        <v>26233</v>
      </c>
      <c r="BN8">
        <v>12854</v>
      </c>
      <c r="BO8">
        <v>30430</v>
      </c>
      <c r="BP8">
        <v>0</v>
      </c>
      <c r="BQ8">
        <f>LIBRO[[#This Row],[MUTUAL]]+LIBRO[[#This Row],[SIS]]+LIBRO[[#This Row],[AFC Empresa]]+LIBRO[[#This Row],[Total Haberes]]</f>
        <v>1143950</v>
      </c>
    </row>
    <row r="9" spans="1:69" x14ac:dyDescent="0.25">
      <c r="A9" t="s">
        <v>101</v>
      </c>
      <c r="B9" t="s">
        <v>102</v>
      </c>
      <c r="C9" t="s">
        <v>81</v>
      </c>
      <c r="D9" t="s">
        <v>103</v>
      </c>
      <c r="E9" t="s">
        <v>72</v>
      </c>
      <c r="F9" t="s">
        <v>94</v>
      </c>
      <c r="G9">
        <v>30</v>
      </c>
      <c r="H9">
        <v>0</v>
      </c>
      <c r="I9">
        <v>0</v>
      </c>
      <c r="J9">
        <v>0</v>
      </c>
      <c r="K9">
        <v>0</v>
      </c>
      <c r="L9">
        <v>0</v>
      </c>
      <c r="O9">
        <v>490496</v>
      </c>
      <c r="P9">
        <v>0</v>
      </c>
      <c r="Q9">
        <v>0</v>
      </c>
      <c r="R9">
        <v>122624</v>
      </c>
      <c r="S9">
        <v>0</v>
      </c>
      <c r="T9">
        <v>78000</v>
      </c>
      <c r="U9">
        <v>0</v>
      </c>
      <c r="V9">
        <v>0</v>
      </c>
      <c r="W9">
        <v>691120</v>
      </c>
      <c r="X9">
        <v>100000</v>
      </c>
      <c r="Y9">
        <v>100000</v>
      </c>
      <c r="Z9">
        <v>0</v>
      </c>
      <c r="AA9">
        <v>0</v>
      </c>
      <c r="AB9">
        <v>200000</v>
      </c>
      <c r="AC9">
        <v>891120</v>
      </c>
      <c r="AD9">
        <v>691120</v>
      </c>
      <c r="AE9">
        <v>563609</v>
      </c>
      <c r="AF9">
        <v>79133</v>
      </c>
      <c r="AG9">
        <v>11.45</v>
      </c>
      <c r="AH9">
        <v>79133</v>
      </c>
      <c r="AI9">
        <v>0</v>
      </c>
      <c r="AJ9">
        <v>0</v>
      </c>
      <c r="AK9">
        <v>0</v>
      </c>
      <c r="AL9">
        <v>0</v>
      </c>
      <c r="AM9">
        <v>48378</v>
      </c>
      <c r="AN9">
        <v>0</v>
      </c>
      <c r="AO9">
        <v>0</v>
      </c>
      <c r="AP9">
        <v>48378</v>
      </c>
      <c r="AQ9">
        <v>0</v>
      </c>
      <c r="AR9">
        <v>127511</v>
      </c>
      <c r="AS9">
        <v>0</v>
      </c>
      <c r="AT9">
        <v>0</v>
      </c>
      <c r="AU9">
        <v>0</v>
      </c>
      <c r="AV9">
        <v>0</v>
      </c>
      <c r="AW9">
        <v>0</v>
      </c>
      <c r="AX9">
        <v>0</v>
      </c>
      <c r="AY9">
        <v>0</v>
      </c>
      <c r="AZ9">
        <v>100000</v>
      </c>
      <c r="BA9">
        <v>0</v>
      </c>
      <c r="BB9">
        <v>0</v>
      </c>
      <c r="BC9">
        <v>0</v>
      </c>
      <c r="BD9">
        <v>0</v>
      </c>
      <c r="BE9">
        <v>0</v>
      </c>
      <c r="BF9">
        <v>0</v>
      </c>
      <c r="BG9">
        <v>0</v>
      </c>
      <c r="BH9">
        <v>0</v>
      </c>
      <c r="BI9">
        <v>0</v>
      </c>
      <c r="BJ9">
        <v>0</v>
      </c>
      <c r="BK9">
        <v>227511</v>
      </c>
      <c r="BL9">
        <v>663609</v>
      </c>
      <c r="BM9">
        <v>20734</v>
      </c>
      <c r="BN9">
        <v>10159</v>
      </c>
      <c r="BO9">
        <v>24051</v>
      </c>
      <c r="BP9">
        <v>0</v>
      </c>
      <c r="BQ9">
        <f>LIBRO[[#This Row],[MUTUAL]]+LIBRO[[#This Row],[SIS]]+LIBRO[[#This Row],[AFC Empresa]]+LIBRO[[#This Row],[Total Haberes]]</f>
        <v>946064</v>
      </c>
    </row>
    <row r="10" spans="1:69" x14ac:dyDescent="0.25">
      <c r="A10" t="s">
        <v>104</v>
      </c>
      <c r="B10" t="s">
        <v>105</v>
      </c>
      <c r="C10" t="s">
        <v>106</v>
      </c>
      <c r="D10" t="s">
        <v>107</v>
      </c>
      <c r="E10" t="s">
        <v>72</v>
      </c>
      <c r="F10" t="s">
        <v>94</v>
      </c>
      <c r="G10">
        <v>30</v>
      </c>
      <c r="H10">
        <v>0</v>
      </c>
      <c r="I10">
        <v>0</v>
      </c>
      <c r="J10">
        <v>0</v>
      </c>
      <c r="K10">
        <v>0</v>
      </c>
      <c r="L10">
        <v>0</v>
      </c>
      <c r="O10">
        <v>490496</v>
      </c>
      <c r="P10">
        <v>0</v>
      </c>
      <c r="Q10">
        <v>0</v>
      </c>
      <c r="R10">
        <v>122624</v>
      </c>
      <c r="S10">
        <v>0</v>
      </c>
      <c r="T10">
        <v>150000</v>
      </c>
      <c r="U10">
        <v>0</v>
      </c>
      <c r="V10">
        <v>0</v>
      </c>
      <c r="W10">
        <v>763120</v>
      </c>
      <c r="X10">
        <v>100000</v>
      </c>
      <c r="Y10">
        <v>100000</v>
      </c>
      <c r="Z10">
        <v>0</v>
      </c>
      <c r="AA10">
        <v>0</v>
      </c>
      <c r="AB10">
        <v>200000</v>
      </c>
      <c r="AC10">
        <v>963120</v>
      </c>
      <c r="AD10">
        <v>763120</v>
      </c>
      <c r="AE10">
        <v>622325</v>
      </c>
      <c r="AF10">
        <v>87377</v>
      </c>
      <c r="AG10">
        <v>11.45</v>
      </c>
      <c r="AH10">
        <v>87377</v>
      </c>
      <c r="AI10">
        <v>0</v>
      </c>
      <c r="AJ10">
        <v>0</v>
      </c>
      <c r="AK10">
        <v>0</v>
      </c>
      <c r="AL10">
        <v>0</v>
      </c>
      <c r="AM10">
        <v>53418</v>
      </c>
      <c r="AN10">
        <v>0</v>
      </c>
      <c r="AO10">
        <v>0</v>
      </c>
      <c r="AP10">
        <v>53418</v>
      </c>
      <c r="AQ10">
        <v>0</v>
      </c>
      <c r="AR10">
        <v>140795</v>
      </c>
      <c r="AS10">
        <v>0</v>
      </c>
      <c r="AT10">
        <v>0</v>
      </c>
      <c r="AU10">
        <v>0</v>
      </c>
      <c r="AV10">
        <v>0</v>
      </c>
      <c r="AW10">
        <v>0</v>
      </c>
      <c r="AX10">
        <v>0</v>
      </c>
      <c r="AY10">
        <v>0</v>
      </c>
      <c r="AZ10">
        <v>100000</v>
      </c>
      <c r="BA10">
        <v>0</v>
      </c>
      <c r="BB10">
        <v>0</v>
      </c>
      <c r="BC10">
        <v>0</v>
      </c>
      <c r="BD10">
        <v>0</v>
      </c>
      <c r="BE10">
        <v>0</v>
      </c>
      <c r="BF10">
        <v>0</v>
      </c>
      <c r="BG10">
        <v>0</v>
      </c>
      <c r="BH10">
        <v>0</v>
      </c>
      <c r="BI10">
        <v>0</v>
      </c>
      <c r="BJ10">
        <v>0</v>
      </c>
      <c r="BK10">
        <v>240795</v>
      </c>
      <c r="BL10">
        <v>722325</v>
      </c>
      <c r="BM10">
        <v>22894</v>
      </c>
      <c r="BN10">
        <v>11218</v>
      </c>
      <c r="BO10">
        <v>26557</v>
      </c>
      <c r="BP10">
        <v>0</v>
      </c>
      <c r="BQ10">
        <f>LIBRO[[#This Row],[MUTUAL]]+LIBRO[[#This Row],[SIS]]+LIBRO[[#This Row],[AFC Empresa]]+LIBRO[[#This Row],[Total Haberes]]</f>
        <v>1023789</v>
      </c>
    </row>
    <row r="11" spans="1:69" x14ac:dyDescent="0.25">
      <c r="A11" t="s">
        <v>108</v>
      </c>
      <c r="B11" t="s">
        <v>109</v>
      </c>
      <c r="C11" t="s">
        <v>90</v>
      </c>
      <c r="D11" t="s">
        <v>110</v>
      </c>
      <c r="E11" t="s">
        <v>72</v>
      </c>
      <c r="F11" t="s">
        <v>111</v>
      </c>
      <c r="G11">
        <v>19</v>
      </c>
      <c r="H11">
        <v>0</v>
      </c>
      <c r="I11">
        <v>0</v>
      </c>
      <c r="J11">
        <v>3</v>
      </c>
      <c r="K11">
        <v>0</v>
      </c>
      <c r="L11">
        <v>0</v>
      </c>
      <c r="O11">
        <v>499419</v>
      </c>
      <c r="P11">
        <v>0</v>
      </c>
      <c r="Q11">
        <v>0</v>
      </c>
      <c r="R11">
        <v>124855</v>
      </c>
      <c r="S11">
        <v>0</v>
      </c>
      <c r="T11">
        <v>72000</v>
      </c>
      <c r="U11">
        <v>0</v>
      </c>
      <c r="V11">
        <v>0</v>
      </c>
      <c r="W11">
        <v>696274</v>
      </c>
      <c r="X11">
        <v>63333</v>
      </c>
      <c r="Y11">
        <v>63333</v>
      </c>
      <c r="Z11">
        <v>0</v>
      </c>
      <c r="AA11">
        <v>0</v>
      </c>
      <c r="AB11">
        <v>126666</v>
      </c>
      <c r="AC11">
        <v>822940</v>
      </c>
      <c r="AD11">
        <v>696274</v>
      </c>
      <c r="AE11">
        <v>573869</v>
      </c>
      <c r="AF11">
        <v>73666</v>
      </c>
      <c r="AG11">
        <v>10.58</v>
      </c>
      <c r="AH11">
        <v>73666</v>
      </c>
      <c r="AI11">
        <v>0</v>
      </c>
      <c r="AJ11">
        <v>0</v>
      </c>
      <c r="AK11">
        <v>0</v>
      </c>
      <c r="AL11">
        <v>0</v>
      </c>
      <c r="AM11">
        <v>48739</v>
      </c>
      <c r="AN11">
        <v>0</v>
      </c>
      <c r="AO11">
        <v>0</v>
      </c>
      <c r="AP11">
        <v>48739</v>
      </c>
      <c r="AQ11">
        <v>0</v>
      </c>
      <c r="AR11">
        <v>122405</v>
      </c>
      <c r="AS11">
        <v>0</v>
      </c>
      <c r="AT11">
        <v>0</v>
      </c>
      <c r="AU11">
        <v>0</v>
      </c>
      <c r="AV11">
        <v>0</v>
      </c>
      <c r="AW11">
        <v>0</v>
      </c>
      <c r="AX11">
        <v>0</v>
      </c>
      <c r="AY11">
        <v>0</v>
      </c>
      <c r="AZ11">
        <v>100000</v>
      </c>
      <c r="BA11">
        <v>0</v>
      </c>
      <c r="BB11">
        <v>0</v>
      </c>
      <c r="BC11">
        <v>0</v>
      </c>
      <c r="BD11">
        <v>0</v>
      </c>
      <c r="BE11">
        <v>0</v>
      </c>
      <c r="BF11">
        <v>0</v>
      </c>
      <c r="BG11">
        <v>0</v>
      </c>
      <c r="BH11">
        <v>0</v>
      </c>
      <c r="BI11">
        <v>0</v>
      </c>
      <c r="BJ11">
        <v>0</v>
      </c>
      <c r="BK11">
        <v>222405</v>
      </c>
      <c r="BL11">
        <v>600535</v>
      </c>
      <c r="BM11">
        <v>20888</v>
      </c>
      <c r="BN11">
        <v>10235</v>
      </c>
      <c r="BO11">
        <v>24230</v>
      </c>
      <c r="BP11">
        <v>0</v>
      </c>
      <c r="BQ11">
        <f>LIBRO[[#This Row],[MUTUAL]]+LIBRO[[#This Row],[SIS]]+LIBRO[[#This Row],[AFC Empresa]]+LIBRO[[#This Row],[Total Haberes]]</f>
        <v>878293</v>
      </c>
    </row>
    <row r="12" spans="1:69" x14ac:dyDescent="0.25">
      <c r="A12" t="s">
        <v>125</v>
      </c>
      <c r="B12" t="s">
        <v>126</v>
      </c>
      <c r="C12" t="s">
        <v>127</v>
      </c>
      <c r="D12" t="s">
        <v>128</v>
      </c>
      <c r="E12" t="s">
        <v>72</v>
      </c>
      <c r="F12" t="s">
        <v>73</v>
      </c>
      <c r="G12">
        <v>30</v>
      </c>
      <c r="H12">
        <v>0</v>
      </c>
      <c r="I12">
        <v>0</v>
      </c>
      <c r="J12">
        <v>0</v>
      </c>
      <c r="K12">
        <v>0</v>
      </c>
      <c r="L12">
        <v>0</v>
      </c>
      <c r="O12">
        <v>539546</v>
      </c>
      <c r="P12">
        <v>0</v>
      </c>
      <c r="Q12">
        <v>0</v>
      </c>
      <c r="R12">
        <v>134887</v>
      </c>
      <c r="S12">
        <v>0</v>
      </c>
      <c r="T12">
        <v>190000</v>
      </c>
      <c r="U12">
        <v>0</v>
      </c>
      <c r="V12">
        <v>0</v>
      </c>
      <c r="W12">
        <v>864433</v>
      </c>
      <c r="X12">
        <v>100000</v>
      </c>
      <c r="Y12">
        <v>100000</v>
      </c>
      <c r="Z12">
        <v>0</v>
      </c>
      <c r="AA12">
        <v>0</v>
      </c>
      <c r="AB12">
        <v>200000</v>
      </c>
      <c r="AC12">
        <v>1064433</v>
      </c>
      <c r="AD12">
        <v>864433</v>
      </c>
      <c r="AE12">
        <v>704945</v>
      </c>
      <c r="AF12">
        <v>98978</v>
      </c>
      <c r="AG12">
        <v>11.45</v>
      </c>
      <c r="AH12">
        <v>98978</v>
      </c>
      <c r="AI12">
        <v>0</v>
      </c>
      <c r="AJ12">
        <v>0</v>
      </c>
      <c r="AK12">
        <v>0</v>
      </c>
      <c r="AL12">
        <v>0</v>
      </c>
      <c r="AM12">
        <v>60510</v>
      </c>
      <c r="AN12">
        <v>0</v>
      </c>
      <c r="AO12">
        <v>0</v>
      </c>
      <c r="AP12">
        <v>60510</v>
      </c>
      <c r="AQ12">
        <v>0</v>
      </c>
      <c r="AR12">
        <v>159488</v>
      </c>
      <c r="AS12">
        <v>0</v>
      </c>
      <c r="AT12">
        <v>0</v>
      </c>
      <c r="AU12">
        <v>0</v>
      </c>
      <c r="AV12">
        <v>0</v>
      </c>
      <c r="AW12">
        <v>0</v>
      </c>
      <c r="AX12">
        <v>0</v>
      </c>
      <c r="AY12">
        <v>0</v>
      </c>
      <c r="AZ12">
        <v>100000</v>
      </c>
      <c r="BA12">
        <v>0</v>
      </c>
      <c r="BB12">
        <v>0</v>
      </c>
      <c r="BC12">
        <v>0</v>
      </c>
      <c r="BD12">
        <v>0</v>
      </c>
      <c r="BE12">
        <v>0</v>
      </c>
      <c r="BF12">
        <v>0</v>
      </c>
      <c r="BG12">
        <v>0</v>
      </c>
      <c r="BH12">
        <v>0</v>
      </c>
      <c r="BI12">
        <v>0</v>
      </c>
      <c r="BJ12">
        <v>0</v>
      </c>
      <c r="BK12">
        <v>259488</v>
      </c>
      <c r="BL12">
        <v>804945</v>
      </c>
      <c r="BM12">
        <v>25933</v>
      </c>
      <c r="BN12">
        <v>12707</v>
      </c>
      <c r="BO12">
        <v>30082</v>
      </c>
      <c r="BP12">
        <v>0</v>
      </c>
      <c r="BQ12">
        <f>LIBRO[[#This Row],[MUTUAL]]+LIBRO[[#This Row],[SIS]]+LIBRO[[#This Row],[AFC Empresa]]+LIBRO[[#This Row],[Total Haberes]]</f>
        <v>1133155</v>
      </c>
    </row>
    <row r="13" spans="1:69" x14ac:dyDescent="0.25">
      <c r="A13" t="s">
        <v>133</v>
      </c>
      <c r="B13" t="s">
        <v>134</v>
      </c>
      <c r="C13" t="s">
        <v>135</v>
      </c>
      <c r="D13" t="s">
        <v>136</v>
      </c>
      <c r="E13" t="s">
        <v>72</v>
      </c>
      <c r="F13" t="s">
        <v>87</v>
      </c>
      <c r="G13">
        <v>30</v>
      </c>
      <c r="H13">
        <v>0</v>
      </c>
      <c r="I13">
        <v>0</v>
      </c>
      <c r="J13">
        <v>0</v>
      </c>
      <c r="K13">
        <v>0</v>
      </c>
      <c r="L13">
        <v>0</v>
      </c>
      <c r="O13">
        <v>1651106</v>
      </c>
      <c r="P13">
        <v>0</v>
      </c>
      <c r="Q13">
        <v>0</v>
      </c>
      <c r="R13">
        <v>182083</v>
      </c>
      <c r="S13">
        <v>0</v>
      </c>
      <c r="T13">
        <v>144000</v>
      </c>
      <c r="U13">
        <v>0</v>
      </c>
      <c r="V13">
        <v>0</v>
      </c>
      <c r="W13">
        <v>1977189</v>
      </c>
      <c r="X13">
        <v>200000</v>
      </c>
      <c r="Y13">
        <v>250000</v>
      </c>
      <c r="Z13">
        <v>0</v>
      </c>
      <c r="AA13">
        <v>0</v>
      </c>
      <c r="AB13">
        <v>450000</v>
      </c>
      <c r="AC13">
        <v>2427189</v>
      </c>
      <c r="AD13">
        <v>1977189</v>
      </c>
      <c r="AE13">
        <v>1543150</v>
      </c>
      <c r="AF13">
        <v>226190</v>
      </c>
      <c r="AG13">
        <v>11.44</v>
      </c>
      <c r="AH13">
        <v>226190</v>
      </c>
      <c r="AI13">
        <v>0</v>
      </c>
      <c r="AJ13">
        <v>0</v>
      </c>
      <c r="AK13">
        <v>0</v>
      </c>
      <c r="AL13">
        <v>0</v>
      </c>
      <c r="AM13">
        <v>0</v>
      </c>
      <c r="AN13">
        <v>138403</v>
      </c>
      <c r="AO13">
        <v>120898</v>
      </c>
      <c r="AP13">
        <v>259301</v>
      </c>
      <c r="AQ13">
        <v>0</v>
      </c>
      <c r="AR13">
        <v>485491</v>
      </c>
      <c r="AS13">
        <v>27428</v>
      </c>
      <c r="AT13">
        <v>0</v>
      </c>
      <c r="AU13">
        <v>0</v>
      </c>
      <c r="AV13">
        <v>0</v>
      </c>
      <c r="AW13">
        <v>0</v>
      </c>
      <c r="AX13">
        <v>0</v>
      </c>
      <c r="AY13">
        <v>0</v>
      </c>
      <c r="AZ13">
        <v>0</v>
      </c>
      <c r="BA13">
        <v>0</v>
      </c>
      <c r="BB13">
        <v>0</v>
      </c>
      <c r="BC13">
        <v>0</v>
      </c>
      <c r="BD13">
        <v>0</v>
      </c>
      <c r="BE13">
        <v>0</v>
      </c>
      <c r="BF13">
        <v>0</v>
      </c>
      <c r="BG13">
        <v>0</v>
      </c>
      <c r="BH13">
        <v>0</v>
      </c>
      <c r="BI13">
        <v>0</v>
      </c>
      <c r="BJ13">
        <v>0</v>
      </c>
      <c r="BK13">
        <v>512919</v>
      </c>
      <c r="BL13">
        <v>1914270</v>
      </c>
      <c r="BM13">
        <v>59316</v>
      </c>
      <c r="BN13">
        <v>29065</v>
      </c>
      <c r="BO13">
        <v>68806</v>
      </c>
      <c r="BP13">
        <v>0</v>
      </c>
      <c r="BQ13">
        <f>LIBRO[[#This Row],[MUTUAL]]+LIBRO[[#This Row],[SIS]]+LIBRO[[#This Row],[AFC Empresa]]+LIBRO[[#This Row],[Total Haberes]]</f>
        <v>2584376</v>
      </c>
    </row>
    <row r="14" spans="1:69" x14ac:dyDescent="0.25">
      <c r="A14" t="s">
        <v>137</v>
      </c>
      <c r="B14" t="s">
        <v>138</v>
      </c>
      <c r="C14" t="s">
        <v>139</v>
      </c>
      <c r="D14" t="s">
        <v>140</v>
      </c>
      <c r="E14" t="s">
        <v>72</v>
      </c>
      <c r="F14" t="s">
        <v>94</v>
      </c>
      <c r="G14">
        <v>30</v>
      </c>
      <c r="H14">
        <v>0</v>
      </c>
      <c r="I14">
        <v>0</v>
      </c>
      <c r="J14">
        <v>0</v>
      </c>
      <c r="K14">
        <v>0</v>
      </c>
      <c r="L14">
        <v>0</v>
      </c>
      <c r="O14">
        <v>473118</v>
      </c>
      <c r="P14">
        <v>0</v>
      </c>
      <c r="Q14">
        <v>0</v>
      </c>
      <c r="R14">
        <v>118280</v>
      </c>
      <c r="S14">
        <v>0</v>
      </c>
      <c r="T14">
        <v>200000</v>
      </c>
      <c r="U14">
        <v>0</v>
      </c>
      <c r="V14">
        <v>0</v>
      </c>
      <c r="W14">
        <v>791398</v>
      </c>
      <c r="X14">
        <v>100000</v>
      </c>
      <c r="Y14">
        <v>100000</v>
      </c>
      <c r="Z14">
        <v>0</v>
      </c>
      <c r="AA14">
        <v>0</v>
      </c>
      <c r="AB14">
        <v>200000</v>
      </c>
      <c r="AC14">
        <v>991398</v>
      </c>
      <c r="AD14">
        <v>791398</v>
      </c>
      <c r="AE14">
        <v>736000</v>
      </c>
      <c r="AF14">
        <v>0</v>
      </c>
      <c r="AG14">
        <v>0</v>
      </c>
      <c r="AH14">
        <v>0</v>
      </c>
      <c r="AI14">
        <v>0</v>
      </c>
      <c r="AJ14">
        <v>0</v>
      </c>
      <c r="AK14">
        <v>0</v>
      </c>
      <c r="AL14">
        <v>0</v>
      </c>
      <c r="AM14">
        <v>55398</v>
      </c>
      <c r="AN14">
        <v>0</v>
      </c>
      <c r="AO14">
        <v>0</v>
      </c>
      <c r="AP14">
        <v>55398</v>
      </c>
      <c r="AQ14">
        <v>0</v>
      </c>
      <c r="AR14">
        <v>55398</v>
      </c>
      <c r="AS14">
        <v>0</v>
      </c>
      <c r="AT14">
        <v>0</v>
      </c>
      <c r="AU14">
        <v>0</v>
      </c>
      <c r="AV14">
        <v>0</v>
      </c>
      <c r="AW14">
        <v>0</v>
      </c>
      <c r="AX14">
        <v>0</v>
      </c>
      <c r="AY14">
        <v>0</v>
      </c>
      <c r="AZ14">
        <v>100000</v>
      </c>
      <c r="BA14">
        <v>0</v>
      </c>
      <c r="BB14">
        <v>0</v>
      </c>
      <c r="BC14">
        <v>0</v>
      </c>
      <c r="BD14">
        <v>0</v>
      </c>
      <c r="BE14">
        <v>0</v>
      </c>
      <c r="BF14">
        <v>0</v>
      </c>
      <c r="BG14">
        <v>0</v>
      </c>
      <c r="BH14">
        <v>0</v>
      </c>
      <c r="BI14">
        <v>0</v>
      </c>
      <c r="BJ14">
        <v>0</v>
      </c>
      <c r="BK14">
        <v>155398</v>
      </c>
      <c r="BL14">
        <v>836000</v>
      </c>
      <c r="BM14">
        <v>0</v>
      </c>
      <c r="BN14">
        <v>0</v>
      </c>
      <c r="BO14">
        <v>27541</v>
      </c>
      <c r="BP14">
        <v>0</v>
      </c>
      <c r="BQ14">
        <f>LIBRO[[#This Row],[MUTUAL]]+LIBRO[[#This Row],[SIS]]+LIBRO[[#This Row],[AFC Empresa]]+LIBRO[[#This Row],[Total Haberes]]</f>
        <v>1018939</v>
      </c>
    </row>
    <row r="15" spans="1:69" x14ac:dyDescent="0.25">
      <c r="A15" t="s">
        <v>141</v>
      </c>
      <c r="B15" t="s">
        <v>92</v>
      </c>
      <c r="C15" t="s">
        <v>142</v>
      </c>
      <c r="D15" t="s">
        <v>143</v>
      </c>
      <c r="E15" t="s">
        <v>72</v>
      </c>
      <c r="F15" t="s">
        <v>144</v>
      </c>
      <c r="G15">
        <v>27</v>
      </c>
      <c r="H15">
        <v>0</v>
      </c>
      <c r="I15">
        <v>0</v>
      </c>
      <c r="J15">
        <v>3</v>
      </c>
      <c r="K15">
        <v>0</v>
      </c>
      <c r="L15">
        <v>0</v>
      </c>
      <c r="O15">
        <v>946201</v>
      </c>
      <c r="P15">
        <v>0</v>
      </c>
      <c r="Q15">
        <v>0</v>
      </c>
      <c r="R15">
        <v>182083</v>
      </c>
      <c r="S15">
        <v>0</v>
      </c>
      <c r="T15">
        <v>120000</v>
      </c>
      <c r="U15">
        <v>0</v>
      </c>
      <c r="V15">
        <v>0</v>
      </c>
      <c r="W15">
        <v>1248284</v>
      </c>
      <c r="X15">
        <v>135000</v>
      </c>
      <c r="Y15">
        <v>135000</v>
      </c>
      <c r="Z15">
        <v>0</v>
      </c>
      <c r="AA15">
        <v>0</v>
      </c>
      <c r="AB15">
        <v>270000</v>
      </c>
      <c r="AC15">
        <v>1518284</v>
      </c>
      <c r="AD15">
        <v>1248284</v>
      </c>
      <c r="AE15">
        <v>1018100</v>
      </c>
      <c r="AF15">
        <v>142804</v>
      </c>
      <c r="AG15">
        <v>11.44</v>
      </c>
      <c r="AH15">
        <v>142804</v>
      </c>
      <c r="AI15">
        <v>0</v>
      </c>
      <c r="AJ15">
        <v>0</v>
      </c>
      <c r="AK15">
        <v>0</v>
      </c>
      <c r="AL15">
        <v>0</v>
      </c>
      <c r="AM15">
        <v>87380</v>
      </c>
      <c r="AN15">
        <v>0</v>
      </c>
      <c r="AO15">
        <v>0</v>
      </c>
      <c r="AP15">
        <v>87380</v>
      </c>
      <c r="AQ15">
        <v>0</v>
      </c>
      <c r="AR15">
        <v>230184</v>
      </c>
      <c r="AS15">
        <v>6426</v>
      </c>
      <c r="AT15">
        <v>0</v>
      </c>
      <c r="AU15">
        <v>0</v>
      </c>
      <c r="AV15">
        <v>0</v>
      </c>
      <c r="AW15">
        <v>0</v>
      </c>
      <c r="AX15">
        <v>0</v>
      </c>
      <c r="AY15">
        <v>0</v>
      </c>
      <c r="AZ15">
        <v>0</v>
      </c>
      <c r="BA15">
        <v>0</v>
      </c>
      <c r="BB15">
        <v>0</v>
      </c>
      <c r="BC15">
        <v>0</v>
      </c>
      <c r="BD15">
        <v>0</v>
      </c>
      <c r="BE15">
        <v>0</v>
      </c>
      <c r="BF15">
        <v>0</v>
      </c>
      <c r="BG15">
        <v>0</v>
      </c>
      <c r="BH15">
        <v>0</v>
      </c>
      <c r="BI15">
        <v>0</v>
      </c>
      <c r="BJ15">
        <v>0</v>
      </c>
      <c r="BK15">
        <v>236610</v>
      </c>
      <c r="BL15">
        <v>1281674</v>
      </c>
      <c r="BM15">
        <v>37449</v>
      </c>
      <c r="BN15">
        <v>18350</v>
      </c>
      <c r="BO15">
        <v>43440</v>
      </c>
      <c r="BP15">
        <v>0</v>
      </c>
      <c r="BQ15">
        <f>LIBRO[[#This Row],[MUTUAL]]+LIBRO[[#This Row],[SIS]]+LIBRO[[#This Row],[AFC Empresa]]+LIBRO[[#This Row],[Total Haberes]]</f>
        <v>1617523</v>
      </c>
    </row>
    <row r="16" spans="1:69" x14ac:dyDescent="0.25">
      <c r="A16" t="s">
        <v>145</v>
      </c>
      <c r="B16" t="s">
        <v>146</v>
      </c>
      <c r="C16" t="s">
        <v>147</v>
      </c>
      <c r="D16" t="s">
        <v>148</v>
      </c>
      <c r="E16" t="s">
        <v>72</v>
      </c>
      <c r="F16" t="s">
        <v>73</v>
      </c>
      <c r="G16">
        <v>30</v>
      </c>
      <c r="H16">
        <v>0</v>
      </c>
      <c r="I16">
        <v>0</v>
      </c>
      <c r="J16">
        <v>0</v>
      </c>
      <c r="K16">
        <v>0</v>
      </c>
      <c r="L16">
        <v>0</v>
      </c>
      <c r="O16">
        <v>539546</v>
      </c>
      <c r="P16">
        <v>0</v>
      </c>
      <c r="Q16">
        <v>0</v>
      </c>
      <c r="R16">
        <v>134887</v>
      </c>
      <c r="S16">
        <v>0</v>
      </c>
      <c r="T16">
        <v>190000</v>
      </c>
      <c r="U16">
        <v>0</v>
      </c>
      <c r="V16">
        <v>0</v>
      </c>
      <c r="W16">
        <v>864433</v>
      </c>
      <c r="X16">
        <v>100000</v>
      </c>
      <c r="Y16">
        <v>100000</v>
      </c>
      <c r="Z16">
        <v>0</v>
      </c>
      <c r="AA16">
        <v>0</v>
      </c>
      <c r="AB16">
        <v>200000</v>
      </c>
      <c r="AC16">
        <v>1064433</v>
      </c>
      <c r="AD16">
        <v>864433</v>
      </c>
      <c r="AE16">
        <v>704945</v>
      </c>
      <c r="AF16">
        <v>98978</v>
      </c>
      <c r="AG16">
        <v>11.45</v>
      </c>
      <c r="AH16">
        <v>98978</v>
      </c>
      <c r="AI16">
        <v>0</v>
      </c>
      <c r="AJ16">
        <v>0</v>
      </c>
      <c r="AK16">
        <v>0</v>
      </c>
      <c r="AL16">
        <v>0</v>
      </c>
      <c r="AM16">
        <v>60510</v>
      </c>
      <c r="AN16">
        <v>0</v>
      </c>
      <c r="AO16">
        <v>0</v>
      </c>
      <c r="AP16">
        <v>60510</v>
      </c>
      <c r="AQ16">
        <v>0</v>
      </c>
      <c r="AR16">
        <v>159488</v>
      </c>
      <c r="AS16">
        <v>0</v>
      </c>
      <c r="AT16">
        <v>0</v>
      </c>
      <c r="AU16">
        <v>0</v>
      </c>
      <c r="AV16">
        <v>0</v>
      </c>
      <c r="AW16">
        <v>0</v>
      </c>
      <c r="AX16">
        <v>0</v>
      </c>
      <c r="AY16">
        <v>0</v>
      </c>
      <c r="AZ16">
        <v>100000</v>
      </c>
      <c r="BA16">
        <v>0</v>
      </c>
      <c r="BB16">
        <v>0</v>
      </c>
      <c r="BC16">
        <v>0</v>
      </c>
      <c r="BD16">
        <v>0</v>
      </c>
      <c r="BE16">
        <v>0</v>
      </c>
      <c r="BF16">
        <v>0</v>
      </c>
      <c r="BG16">
        <v>0</v>
      </c>
      <c r="BH16">
        <v>0</v>
      </c>
      <c r="BI16">
        <v>0</v>
      </c>
      <c r="BJ16">
        <v>0</v>
      </c>
      <c r="BK16">
        <v>259488</v>
      </c>
      <c r="BL16">
        <v>804945</v>
      </c>
      <c r="BM16">
        <v>25933</v>
      </c>
      <c r="BN16">
        <v>12707</v>
      </c>
      <c r="BO16">
        <v>30082</v>
      </c>
      <c r="BP16">
        <v>0</v>
      </c>
      <c r="BQ16">
        <f>LIBRO[[#This Row],[MUTUAL]]+LIBRO[[#This Row],[SIS]]+LIBRO[[#This Row],[AFC Empresa]]+LIBRO[[#This Row],[Total Haberes]]</f>
        <v>1133155</v>
      </c>
    </row>
    <row r="17" spans="1:69" x14ac:dyDescent="0.25">
      <c r="A17" t="s">
        <v>157</v>
      </c>
      <c r="B17" t="s">
        <v>158</v>
      </c>
      <c r="C17" t="s">
        <v>147</v>
      </c>
      <c r="D17" t="s">
        <v>159</v>
      </c>
      <c r="E17" t="s">
        <v>72</v>
      </c>
      <c r="F17" t="s">
        <v>73</v>
      </c>
      <c r="G17">
        <v>30</v>
      </c>
      <c r="H17">
        <v>0</v>
      </c>
      <c r="I17">
        <v>0</v>
      </c>
      <c r="J17">
        <v>0</v>
      </c>
      <c r="K17">
        <v>0</v>
      </c>
      <c r="L17">
        <v>0</v>
      </c>
      <c r="O17">
        <v>537634</v>
      </c>
      <c r="P17">
        <v>0</v>
      </c>
      <c r="Q17">
        <v>0</v>
      </c>
      <c r="R17">
        <v>134409</v>
      </c>
      <c r="S17">
        <v>0</v>
      </c>
      <c r="T17">
        <v>200000</v>
      </c>
      <c r="U17">
        <v>0</v>
      </c>
      <c r="V17">
        <v>0</v>
      </c>
      <c r="W17">
        <v>872043</v>
      </c>
      <c r="X17">
        <v>100000</v>
      </c>
      <c r="Y17">
        <v>100000</v>
      </c>
      <c r="Z17">
        <v>0</v>
      </c>
      <c r="AA17">
        <v>0</v>
      </c>
      <c r="AB17">
        <v>200000</v>
      </c>
      <c r="AC17">
        <v>1072043</v>
      </c>
      <c r="AD17">
        <v>872043</v>
      </c>
      <c r="AE17">
        <v>713680</v>
      </c>
      <c r="AF17">
        <v>97320</v>
      </c>
      <c r="AG17">
        <v>11.16</v>
      </c>
      <c r="AH17">
        <v>97320</v>
      </c>
      <c r="AI17">
        <v>0</v>
      </c>
      <c r="AJ17">
        <v>0</v>
      </c>
      <c r="AK17">
        <v>0</v>
      </c>
      <c r="AL17">
        <v>0</v>
      </c>
      <c r="AM17">
        <v>61043</v>
      </c>
      <c r="AN17">
        <v>0</v>
      </c>
      <c r="AO17">
        <v>0</v>
      </c>
      <c r="AP17">
        <v>61043</v>
      </c>
      <c r="AQ17">
        <v>0</v>
      </c>
      <c r="AR17">
        <v>158363</v>
      </c>
      <c r="AS17">
        <v>0</v>
      </c>
      <c r="AT17">
        <v>0</v>
      </c>
      <c r="AU17">
        <v>0</v>
      </c>
      <c r="AV17">
        <v>0</v>
      </c>
      <c r="AW17">
        <v>0</v>
      </c>
      <c r="AX17">
        <v>0</v>
      </c>
      <c r="AY17">
        <v>0</v>
      </c>
      <c r="AZ17">
        <v>100000</v>
      </c>
      <c r="BA17">
        <v>0</v>
      </c>
      <c r="BB17">
        <v>0</v>
      </c>
      <c r="BC17">
        <v>0</v>
      </c>
      <c r="BD17">
        <v>0</v>
      </c>
      <c r="BE17">
        <v>0</v>
      </c>
      <c r="BF17">
        <v>0</v>
      </c>
      <c r="BG17">
        <v>0</v>
      </c>
      <c r="BH17">
        <v>0</v>
      </c>
      <c r="BI17">
        <v>0</v>
      </c>
      <c r="BJ17">
        <v>0</v>
      </c>
      <c r="BK17">
        <v>258363</v>
      </c>
      <c r="BL17">
        <v>813680</v>
      </c>
      <c r="BM17">
        <v>26161</v>
      </c>
      <c r="BN17">
        <v>12819</v>
      </c>
      <c r="BO17">
        <v>30347</v>
      </c>
      <c r="BP17">
        <v>0</v>
      </c>
      <c r="BQ17">
        <f>LIBRO[[#This Row],[MUTUAL]]+LIBRO[[#This Row],[SIS]]+LIBRO[[#This Row],[AFC Empresa]]+LIBRO[[#This Row],[Total Haberes]]</f>
        <v>1141370</v>
      </c>
    </row>
    <row r="18" spans="1:69" x14ac:dyDescent="0.25">
      <c r="A18" t="s">
        <v>164</v>
      </c>
      <c r="B18" t="s">
        <v>165</v>
      </c>
      <c r="C18" t="s">
        <v>90</v>
      </c>
      <c r="D18" t="s">
        <v>166</v>
      </c>
      <c r="E18" t="s">
        <v>72</v>
      </c>
      <c r="F18" t="s">
        <v>167</v>
      </c>
      <c r="G18">
        <v>27</v>
      </c>
      <c r="H18">
        <v>0</v>
      </c>
      <c r="I18">
        <v>0</v>
      </c>
      <c r="J18">
        <v>3</v>
      </c>
      <c r="K18">
        <v>0</v>
      </c>
      <c r="L18">
        <v>0</v>
      </c>
      <c r="O18">
        <v>485591</v>
      </c>
      <c r="P18">
        <v>0</v>
      </c>
      <c r="Q18">
        <v>0</v>
      </c>
      <c r="R18">
        <v>121398</v>
      </c>
      <c r="S18">
        <v>0</v>
      </c>
      <c r="T18">
        <v>90000</v>
      </c>
      <c r="U18">
        <v>0</v>
      </c>
      <c r="V18">
        <v>0</v>
      </c>
      <c r="W18">
        <v>696989</v>
      </c>
      <c r="X18">
        <v>90000</v>
      </c>
      <c r="Y18">
        <v>90000</v>
      </c>
      <c r="Z18">
        <v>0</v>
      </c>
      <c r="AA18">
        <v>0</v>
      </c>
      <c r="AB18">
        <v>180000</v>
      </c>
      <c r="AC18">
        <v>876989</v>
      </c>
      <c r="AD18">
        <v>696989</v>
      </c>
      <c r="AE18">
        <v>568395</v>
      </c>
      <c r="AF18">
        <v>79805</v>
      </c>
      <c r="AG18">
        <v>11.45</v>
      </c>
      <c r="AH18">
        <v>79805</v>
      </c>
      <c r="AI18">
        <v>0</v>
      </c>
      <c r="AJ18">
        <v>0</v>
      </c>
      <c r="AK18">
        <v>0</v>
      </c>
      <c r="AL18">
        <v>0</v>
      </c>
      <c r="AM18">
        <v>48789</v>
      </c>
      <c r="AN18">
        <v>0</v>
      </c>
      <c r="AO18">
        <v>0</v>
      </c>
      <c r="AP18">
        <v>48789</v>
      </c>
      <c r="AQ18">
        <v>0</v>
      </c>
      <c r="AR18">
        <v>128594</v>
      </c>
      <c r="AS18">
        <v>0</v>
      </c>
      <c r="AT18">
        <v>0</v>
      </c>
      <c r="AU18">
        <v>0</v>
      </c>
      <c r="AV18">
        <v>0</v>
      </c>
      <c r="AW18">
        <v>0</v>
      </c>
      <c r="AX18">
        <v>0</v>
      </c>
      <c r="AY18">
        <v>0</v>
      </c>
      <c r="AZ18">
        <v>100000</v>
      </c>
      <c r="BA18">
        <v>0</v>
      </c>
      <c r="BB18">
        <v>0</v>
      </c>
      <c r="BC18">
        <v>0</v>
      </c>
      <c r="BD18">
        <v>0</v>
      </c>
      <c r="BE18">
        <v>0</v>
      </c>
      <c r="BF18">
        <v>0</v>
      </c>
      <c r="BG18">
        <v>0</v>
      </c>
      <c r="BH18">
        <v>0</v>
      </c>
      <c r="BI18">
        <v>0</v>
      </c>
      <c r="BJ18">
        <v>0</v>
      </c>
      <c r="BK18">
        <v>228594</v>
      </c>
      <c r="BL18">
        <v>648395</v>
      </c>
      <c r="BM18">
        <v>20910</v>
      </c>
      <c r="BN18">
        <v>10246</v>
      </c>
      <c r="BO18">
        <v>24255</v>
      </c>
      <c r="BP18">
        <v>0</v>
      </c>
      <c r="BQ18">
        <f>LIBRO[[#This Row],[MUTUAL]]+LIBRO[[#This Row],[SIS]]+LIBRO[[#This Row],[AFC Empresa]]+LIBRO[[#This Row],[Total Haberes]]</f>
        <v>932400</v>
      </c>
    </row>
    <row r="19" spans="1:69" x14ac:dyDescent="0.25">
      <c r="A19" t="s">
        <v>171</v>
      </c>
      <c r="B19" t="s">
        <v>172</v>
      </c>
      <c r="C19" t="s">
        <v>173</v>
      </c>
      <c r="D19" t="s">
        <v>174</v>
      </c>
      <c r="E19" t="s">
        <v>72</v>
      </c>
      <c r="F19" t="s">
        <v>87</v>
      </c>
      <c r="G19">
        <v>30</v>
      </c>
      <c r="H19">
        <v>0</v>
      </c>
      <c r="I19">
        <v>0</v>
      </c>
      <c r="J19">
        <v>0</v>
      </c>
      <c r="K19">
        <v>0</v>
      </c>
      <c r="L19">
        <v>0</v>
      </c>
      <c r="O19">
        <v>984999</v>
      </c>
      <c r="P19">
        <v>0</v>
      </c>
      <c r="Q19">
        <v>0</v>
      </c>
      <c r="R19">
        <v>182083</v>
      </c>
      <c r="S19">
        <v>0</v>
      </c>
      <c r="T19">
        <v>84000</v>
      </c>
      <c r="U19">
        <v>0</v>
      </c>
      <c r="V19">
        <v>0</v>
      </c>
      <c r="W19">
        <v>1251082</v>
      </c>
      <c r="X19">
        <v>100000</v>
      </c>
      <c r="Y19">
        <v>150000</v>
      </c>
      <c r="Z19">
        <v>0</v>
      </c>
      <c r="AA19">
        <v>0</v>
      </c>
      <c r="AB19">
        <v>250000</v>
      </c>
      <c r="AC19">
        <v>1501082</v>
      </c>
      <c r="AD19">
        <v>1251082</v>
      </c>
      <c r="AE19">
        <v>1022509</v>
      </c>
      <c r="AF19">
        <v>140997</v>
      </c>
      <c r="AG19">
        <v>11.27</v>
      </c>
      <c r="AH19">
        <v>140997</v>
      </c>
      <c r="AI19">
        <v>0</v>
      </c>
      <c r="AJ19">
        <v>0</v>
      </c>
      <c r="AK19">
        <v>0</v>
      </c>
      <c r="AL19">
        <v>0</v>
      </c>
      <c r="AM19">
        <v>87576</v>
      </c>
      <c r="AN19">
        <v>0</v>
      </c>
      <c r="AO19">
        <v>0</v>
      </c>
      <c r="AP19">
        <v>87576</v>
      </c>
      <c r="AQ19">
        <v>0</v>
      </c>
      <c r="AR19">
        <v>228573</v>
      </c>
      <c r="AS19">
        <v>6602</v>
      </c>
      <c r="AT19">
        <v>0</v>
      </c>
      <c r="AU19">
        <v>0</v>
      </c>
      <c r="AV19">
        <v>0</v>
      </c>
      <c r="AW19">
        <v>0</v>
      </c>
      <c r="AX19">
        <v>0</v>
      </c>
      <c r="AY19">
        <v>0</v>
      </c>
      <c r="AZ19">
        <v>0</v>
      </c>
      <c r="BA19">
        <v>0</v>
      </c>
      <c r="BB19">
        <v>0</v>
      </c>
      <c r="BC19">
        <v>0</v>
      </c>
      <c r="BD19">
        <v>0</v>
      </c>
      <c r="BE19">
        <v>0</v>
      </c>
      <c r="BF19">
        <v>0</v>
      </c>
      <c r="BG19">
        <v>0</v>
      </c>
      <c r="BH19">
        <v>0</v>
      </c>
      <c r="BI19">
        <v>0</v>
      </c>
      <c r="BJ19">
        <v>0</v>
      </c>
      <c r="BK19">
        <v>235175</v>
      </c>
      <c r="BL19">
        <v>1265907</v>
      </c>
      <c r="BM19">
        <v>37532</v>
      </c>
      <c r="BN19">
        <v>18391</v>
      </c>
      <c r="BO19">
        <v>43538</v>
      </c>
      <c r="BP19">
        <v>0</v>
      </c>
      <c r="BQ19">
        <f>LIBRO[[#This Row],[MUTUAL]]+LIBRO[[#This Row],[SIS]]+LIBRO[[#This Row],[AFC Empresa]]+LIBRO[[#This Row],[Total Haberes]]</f>
        <v>1600543</v>
      </c>
    </row>
    <row r="20" spans="1:69" x14ac:dyDescent="0.25">
      <c r="A20" t="s">
        <v>179</v>
      </c>
      <c r="B20" t="s">
        <v>189</v>
      </c>
      <c r="F20">
        <f>SUBTOTAL(109,LIBRO[Cargo])</f>
        <v>0</v>
      </c>
      <c r="G20">
        <f>SUBTOTAL(109,LIBRO[Dias Trabajados])</f>
        <v>459</v>
      </c>
      <c r="H20">
        <f>SUBTOTAL(109,LIBRO[Horas Trabajadas])</f>
        <v>0</v>
      </c>
      <c r="I20">
        <f>SUBTOTAL(109,LIBRO[Dias Licencia])</f>
        <v>0</v>
      </c>
      <c r="J20">
        <f>SUBTOTAL(109,LIBRO[Dias Ausencia])</f>
        <v>13</v>
      </c>
      <c r="K20">
        <f>SUBTOTAL(109,LIBRO[Dias Vacaciones])</f>
        <v>0</v>
      </c>
      <c r="L20">
        <f>SUBTOTAL(109,LIBRO[Dias de Suspension])</f>
        <v>0</v>
      </c>
      <c r="M20">
        <f>SUBTOTAL(109,LIBRO[Sueldo de Suspension])</f>
        <v>0</v>
      </c>
      <c r="N20">
        <f>SUBTOTAL(109,LIBRO[Sueldo AFC de Suspension])</f>
        <v>0</v>
      </c>
      <c r="O20">
        <f>SUBTOTAL(109,LIBRO[Sueldo Base Proporcional])</f>
        <v>11174156</v>
      </c>
      <c r="P20">
        <f>SUBTOTAL(109,LIBRO[Cant Hrs Atraso])</f>
        <v>0</v>
      </c>
      <c r="Q20">
        <f>SUBTOTAL(109,LIBRO[Monto Por Atraso])</f>
        <v>0</v>
      </c>
      <c r="R20">
        <f>SUBTOTAL(109,LIBRO[Gratificacion])</f>
        <v>2250607</v>
      </c>
      <c r="S20">
        <f>SUBTOTAL(109,LIBRO[Hora Extra])</f>
        <v>0</v>
      </c>
      <c r="T20">
        <f>SUBTOTAL(109,LIBRO[Bonos Imponibles])</f>
        <v>2190000</v>
      </c>
      <c r="U20">
        <f>SUBTOTAL(109,LIBRO[Total Comisiones])</f>
        <v>0</v>
      </c>
      <c r="V20">
        <f>SUBTOTAL(109,LIBRO[Semana Corrida])</f>
        <v>0</v>
      </c>
      <c r="W20">
        <f>SUBTOTAL(109,LIBRO[Total Haberes Imponibles])</f>
        <v>15614763</v>
      </c>
      <c r="X20">
        <f>SUBTOTAL(109,LIBRO[Movilizacion])</f>
        <v>1774999</v>
      </c>
      <c r="Y20">
        <f>SUBTOTAL(109,LIBRO[Colacion])</f>
        <v>1924999</v>
      </c>
      <c r="Z20">
        <f>SUBTOTAL(109,LIBRO[Cargas Familiares])</f>
        <v>0</v>
      </c>
      <c r="AA20">
        <f>SUBTOTAL(109,LIBRO[Bonos No Imponibles])</f>
        <v>400000</v>
      </c>
      <c r="AB20">
        <f>SUBTOTAL(109,LIBRO[Total Haberes No Imponibles])</f>
        <v>4099998</v>
      </c>
      <c r="AC20">
        <f>SUBTOTAL(109,LIBRO[Total Haberes])</f>
        <v>19714761</v>
      </c>
      <c r="AD20">
        <f>SUBTOTAL(109,LIBRO[Base Imponible])</f>
        <v>15614763</v>
      </c>
      <c r="AE20">
        <f>SUBTOTAL(109,LIBRO[Base Tributable])</f>
        <v>12774172</v>
      </c>
      <c r="AF20">
        <f>SUBTOTAL(109,LIBRO[Total AFP])</f>
        <v>1678114</v>
      </c>
      <c r="AG20">
        <f>SUBTOTAL(109,LIBRO[Tasa AFP])</f>
        <v>169.56</v>
      </c>
      <c r="AH20">
        <f>SUBTOTAL(109,LIBRO[Solo AFP])</f>
        <v>1678114</v>
      </c>
      <c r="AI20">
        <f>SUBTOTAL(109,LIBRO[Adicional AFP])</f>
        <v>0</v>
      </c>
      <c r="AJ20">
        <f>SUBTOTAL(109,LIBRO[Tasa Adicional AFP])</f>
        <v>0</v>
      </c>
      <c r="AK20">
        <f>SUBTOTAL(109,LIBRO[INP])</f>
        <v>0</v>
      </c>
      <c r="AL20">
        <f>SUBTOTAL(109,LIBRO[Trabajo Pesado Empleado])</f>
        <v>0</v>
      </c>
      <c r="AM20">
        <f>SUBTOTAL(109,LIBRO[FONASA])</f>
        <v>954628</v>
      </c>
      <c r="AN20">
        <f>SUBTOTAL(109,LIBRO[ISAPRE])</f>
        <v>138403</v>
      </c>
      <c r="AO20">
        <f>SUBTOTAL(109,LIBRO[Adicional Salud])</f>
        <v>120898</v>
      </c>
      <c r="AP20">
        <f>SUBTOTAL(109,LIBRO[Total Salud])</f>
        <v>1213929</v>
      </c>
      <c r="AQ20">
        <f>SUBTOTAL(109,LIBRO[AFC Empleado])</f>
        <v>0</v>
      </c>
      <c r="AR20">
        <f>SUBTOTAL(109,LIBRO[Leyes Sociales])</f>
        <v>2892043</v>
      </c>
      <c r="AS20">
        <f>SUBTOTAL(109,LIBRO[Impuesto Unico])</f>
        <v>65162</v>
      </c>
      <c r="AT20">
        <f>SUBTOTAL(109,LIBRO[Rebaja Zona Extrema])</f>
        <v>0</v>
      </c>
      <c r="AU20">
        <f>SUBTOTAL(109,LIBRO[Cta Ahorro AFP])</f>
        <v>0</v>
      </c>
      <c r="AV20">
        <f>SUBTOTAL(109,LIBRO[APV A])</f>
        <v>0</v>
      </c>
      <c r="AW20">
        <f>SUBTOTAL(109,LIBRO[APV B])</f>
        <v>0</v>
      </c>
      <c r="AX20">
        <f>SUBTOTAL(109,LIBRO[APV C])</f>
        <v>0</v>
      </c>
      <c r="AY20">
        <f>SUBTOTAL(109,LIBRO[TOTAL APV])</f>
        <v>0</v>
      </c>
      <c r="AZ20">
        <f>SUBTOTAL(109,LIBRO[Anticipos])</f>
        <v>1200000</v>
      </c>
      <c r="BA20">
        <f>SUBTOTAL(109,LIBRO[Otros Descuentos])</f>
        <v>0</v>
      </c>
      <c r="BB20">
        <f>SUBTOTAL(109,LIBRO[Prestamos Caja])</f>
        <v>0</v>
      </c>
      <c r="BC20">
        <f>SUBTOTAL(109,LIBRO[Prestamo Social])</f>
        <v>0</v>
      </c>
      <c r="BD20">
        <f>SUBTOTAL(109,LIBRO[Prestamos Empresa])</f>
        <v>0</v>
      </c>
      <c r="BE20">
        <f>SUBTOTAL(109,LIBRO[Total Prestamos])</f>
        <v>0</v>
      </c>
      <c r="BF20">
        <f>SUBTOTAL(109,LIBRO[Seguros Dentales])</f>
        <v>0</v>
      </c>
      <c r="BG20">
        <f>SUBTOTAL(109,LIBRO[Ahorro Caja])</f>
        <v>0</v>
      </c>
      <c r="BH20">
        <f>SUBTOTAL(109,LIBRO[Seguros de Vida])</f>
        <v>0</v>
      </c>
      <c r="BI20">
        <f>SUBTOTAL(109,LIBRO[Cobertura de Suspension Total])</f>
        <v>0</v>
      </c>
      <c r="BJ20">
        <f>SUBTOTAL(109,LIBRO[Cobertura de Suspension])</f>
        <v>0</v>
      </c>
      <c r="BK20">
        <f>SUBTOTAL(109,LIBRO[Total Descuentos])</f>
        <v>4157205</v>
      </c>
      <c r="BL20">
        <f>SUBTOTAL(109,LIBRO[Sueldo Liquido])</f>
        <v>15557556</v>
      </c>
      <c r="BM20">
        <f>SUBTOTAL(109,LIBRO[AFC Empresa])</f>
        <v>444702</v>
      </c>
      <c r="BN20">
        <f>SUBTOTAL(109,LIBRO[SIS])</f>
        <v>217904</v>
      </c>
      <c r="BO20">
        <f>SUBTOTAL(109,LIBRO[MUTUAL])</f>
        <v>543393</v>
      </c>
      <c r="BP20">
        <f>SUBTOTAL(109,LIBRO[Caja Compensacion])</f>
        <v>0</v>
      </c>
      <c r="BQ20">
        <f>SUBTOTAL(109,LIBRO[COSTO EMPRESA])</f>
        <v>20920760</v>
      </c>
    </row>
  </sheetData>
  <pageMargins left="0.7" right="0.7" top="0.75" bottom="0.75" header="0.3" footer="0.3"/>
  <pageSetup paperSize="9" orientation="landscape" horizontalDpi="4294967295" verticalDpi="4294967295"/>
  <tableParts count="1">
    <tablePart r:id="rId1"/>
  </tablePart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3:G32"/>
  <sheetViews>
    <sheetView workbookViewId="0"/>
  </sheetViews>
  <sheetFormatPr baseColWidth="10" defaultColWidth="9.140625" defaultRowHeight="15" x14ac:dyDescent="0.25"/>
  <sheetData>
    <row r="3" spans="1:7" x14ac:dyDescent="0.25">
      <c r="A3" t="s">
        <v>0</v>
      </c>
      <c r="B3" t="s">
        <v>1</v>
      </c>
      <c r="C3" t="s">
        <v>2</v>
      </c>
      <c r="D3" t="s">
        <v>3</v>
      </c>
      <c r="E3" t="s">
        <v>4</v>
      </c>
      <c r="F3" t="s">
        <v>180</v>
      </c>
      <c r="G3" t="s">
        <v>181</v>
      </c>
    </row>
    <row r="4" spans="1:7" x14ac:dyDescent="0.25">
      <c r="A4" t="s">
        <v>68</v>
      </c>
      <c r="B4" t="s">
        <v>69</v>
      </c>
      <c r="C4" t="s">
        <v>70</v>
      </c>
      <c r="D4" t="s">
        <v>71</v>
      </c>
      <c r="E4" t="s">
        <v>72</v>
      </c>
      <c r="F4">
        <v>190000</v>
      </c>
      <c r="G4">
        <v>190000</v>
      </c>
    </row>
    <row r="5" spans="1:7" x14ac:dyDescent="0.25">
      <c r="A5" t="s">
        <v>74</v>
      </c>
      <c r="B5" t="s">
        <v>75</v>
      </c>
      <c r="C5" t="s">
        <v>76</v>
      </c>
      <c r="D5" t="s">
        <v>77</v>
      </c>
      <c r="E5" t="s">
        <v>78</v>
      </c>
      <c r="F5">
        <v>306600</v>
      </c>
      <c r="G5">
        <v>306600</v>
      </c>
    </row>
    <row r="6" spans="1:7" x14ac:dyDescent="0.25">
      <c r="A6" t="s">
        <v>79</v>
      </c>
      <c r="B6" t="s">
        <v>80</v>
      </c>
      <c r="C6" t="s">
        <v>81</v>
      </c>
      <c r="D6" t="s">
        <v>82</v>
      </c>
      <c r="E6" t="s">
        <v>78</v>
      </c>
      <c r="F6">
        <v>222040</v>
      </c>
      <c r="G6">
        <v>222040</v>
      </c>
    </row>
    <row r="7" spans="1:7" x14ac:dyDescent="0.25">
      <c r="A7" t="s">
        <v>83</v>
      </c>
      <c r="B7" t="s">
        <v>84</v>
      </c>
      <c r="C7" t="s">
        <v>85</v>
      </c>
      <c r="D7" t="s">
        <v>86</v>
      </c>
      <c r="E7" t="s">
        <v>72</v>
      </c>
      <c r="F7">
        <v>120000</v>
      </c>
      <c r="G7">
        <v>120000</v>
      </c>
    </row>
    <row r="8" spans="1:7" x14ac:dyDescent="0.25">
      <c r="A8" t="s">
        <v>88</v>
      </c>
      <c r="B8" t="s">
        <v>89</v>
      </c>
      <c r="C8" t="s">
        <v>82</v>
      </c>
      <c r="D8" t="s">
        <v>90</v>
      </c>
      <c r="E8" t="s">
        <v>72</v>
      </c>
      <c r="F8">
        <v>84000</v>
      </c>
      <c r="G8">
        <v>84000</v>
      </c>
    </row>
    <row r="9" spans="1:7" x14ac:dyDescent="0.25">
      <c r="A9" t="s">
        <v>91</v>
      </c>
      <c r="B9" t="s">
        <v>92</v>
      </c>
      <c r="C9" t="s">
        <v>81</v>
      </c>
      <c r="D9" t="s">
        <v>93</v>
      </c>
      <c r="E9" t="s">
        <v>72</v>
      </c>
      <c r="F9">
        <v>78000</v>
      </c>
      <c r="G9">
        <v>78000</v>
      </c>
    </row>
    <row r="10" spans="1:7" x14ac:dyDescent="0.25">
      <c r="A10" t="s">
        <v>95</v>
      </c>
      <c r="B10" t="s">
        <v>96</v>
      </c>
      <c r="C10" t="s">
        <v>97</v>
      </c>
      <c r="D10" t="s">
        <v>97</v>
      </c>
      <c r="E10" t="s">
        <v>78</v>
      </c>
      <c r="F10">
        <v>238200</v>
      </c>
      <c r="G10">
        <v>238200</v>
      </c>
    </row>
    <row r="11" spans="1:7" x14ac:dyDescent="0.25">
      <c r="A11" t="s">
        <v>98</v>
      </c>
      <c r="B11" t="s">
        <v>99</v>
      </c>
      <c r="C11" t="s">
        <v>100</v>
      </c>
      <c r="D11" t="s">
        <v>100</v>
      </c>
      <c r="E11" t="s">
        <v>72</v>
      </c>
      <c r="F11">
        <v>200000</v>
      </c>
      <c r="G11">
        <v>200000</v>
      </c>
    </row>
    <row r="12" spans="1:7" x14ac:dyDescent="0.25">
      <c r="A12" t="s">
        <v>101</v>
      </c>
      <c r="B12" t="s">
        <v>102</v>
      </c>
      <c r="C12" t="s">
        <v>81</v>
      </c>
      <c r="D12" t="s">
        <v>103</v>
      </c>
      <c r="E12" t="s">
        <v>72</v>
      </c>
      <c r="F12">
        <v>78000</v>
      </c>
      <c r="G12">
        <v>78000</v>
      </c>
    </row>
    <row r="13" spans="1:7" x14ac:dyDescent="0.25">
      <c r="A13" t="s">
        <v>104</v>
      </c>
      <c r="B13" t="s">
        <v>105</v>
      </c>
      <c r="C13" t="s">
        <v>106</v>
      </c>
      <c r="D13" t="s">
        <v>107</v>
      </c>
      <c r="E13" t="s">
        <v>72</v>
      </c>
      <c r="F13">
        <v>150000</v>
      </c>
      <c r="G13">
        <v>150000</v>
      </c>
    </row>
    <row r="14" spans="1:7" x14ac:dyDescent="0.25">
      <c r="A14" t="s">
        <v>108</v>
      </c>
      <c r="B14" t="s">
        <v>109</v>
      </c>
      <c r="C14" t="s">
        <v>90</v>
      </c>
      <c r="D14" t="s">
        <v>110</v>
      </c>
      <c r="E14" t="s">
        <v>72</v>
      </c>
      <c r="F14">
        <v>72000</v>
      </c>
      <c r="G14">
        <v>72000</v>
      </c>
    </row>
    <row r="15" spans="1:7" x14ac:dyDescent="0.25">
      <c r="A15" t="s">
        <v>112</v>
      </c>
      <c r="B15" t="s">
        <v>113</v>
      </c>
      <c r="C15" t="s">
        <v>114</v>
      </c>
      <c r="D15" t="s">
        <v>115</v>
      </c>
      <c r="E15" t="s">
        <v>78</v>
      </c>
      <c r="F15">
        <v>298500</v>
      </c>
      <c r="G15">
        <v>298500</v>
      </c>
    </row>
    <row r="16" spans="1:7" x14ac:dyDescent="0.25">
      <c r="A16" t="s">
        <v>116</v>
      </c>
      <c r="B16" t="s">
        <v>117</v>
      </c>
      <c r="C16" t="s">
        <v>118</v>
      </c>
      <c r="D16" t="s">
        <v>119</v>
      </c>
      <c r="E16" t="s">
        <v>120</v>
      </c>
      <c r="F16">
        <v>192000</v>
      </c>
      <c r="G16">
        <v>192000</v>
      </c>
    </row>
    <row r="17" spans="1:7" x14ac:dyDescent="0.25">
      <c r="A17" t="s">
        <v>121</v>
      </c>
      <c r="B17" t="s">
        <v>122</v>
      </c>
      <c r="C17" t="s">
        <v>123</v>
      </c>
      <c r="D17" t="s">
        <v>124</v>
      </c>
      <c r="E17" t="s">
        <v>78</v>
      </c>
      <c r="F17">
        <v>446000</v>
      </c>
      <c r="G17">
        <v>446000</v>
      </c>
    </row>
    <row r="18" spans="1:7" x14ac:dyDescent="0.25">
      <c r="A18" t="s">
        <v>125</v>
      </c>
      <c r="B18" t="s">
        <v>126</v>
      </c>
      <c r="C18" t="s">
        <v>127</v>
      </c>
      <c r="D18" t="s">
        <v>128</v>
      </c>
      <c r="E18" t="s">
        <v>72</v>
      </c>
      <c r="F18">
        <v>190000</v>
      </c>
      <c r="G18">
        <v>190000</v>
      </c>
    </row>
    <row r="19" spans="1:7" x14ac:dyDescent="0.25">
      <c r="A19" t="s">
        <v>129</v>
      </c>
      <c r="B19" t="s">
        <v>130</v>
      </c>
      <c r="C19" t="s">
        <v>131</v>
      </c>
      <c r="D19" t="s">
        <v>132</v>
      </c>
      <c r="E19" t="s">
        <v>78</v>
      </c>
      <c r="F19">
        <v>871500</v>
      </c>
      <c r="G19">
        <v>871500</v>
      </c>
    </row>
    <row r="20" spans="1:7" x14ac:dyDescent="0.25">
      <c r="A20" t="s">
        <v>133</v>
      </c>
      <c r="B20" t="s">
        <v>134</v>
      </c>
      <c r="C20" t="s">
        <v>135</v>
      </c>
      <c r="D20" t="s">
        <v>136</v>
      </c>
      <c r="E20" t="s">
        <v>72</v>
      </c>
      <c r="F20">
        <v>144000</v>
      </c>
      <c r="G20">
        <v>144000</v>
      </c>
    </row>
    <row r="21" spans="1:7" x14ac:dyDescent="0.25">
      <c r="A21" t="s">
        <v>137</v>
      </c>
      <c r="B21" t="s">
        <v>138</v>
      </c>
      <c r="C21" t="s">
        <v>139</v>
      </c>
      <c r="D21" t="s">
        <v>140</v>
      </c>
      <c r="E21" t="s">
        <v>72</v>
      </c>
      <c r="F21">
        <v>200000</v>
      </c>
      <c r="G21">
        <v>200000</v>
      </c>
    </row>
    <row r="22" spans="1:7" x14ac:dyDescent="0.25">
      <c r="A22" t="s">
        <v>141</v>
      </c>
      <c r="B22" t="s">
        <v>92</v>
      </c>
      <c r="C22" t="s">
        <v>142</v>
      </c>
      <c r="D22" t="s">
        <v>143</v>
      </c>
      <c r="E22" t="s">
        <v>72</v>
      </c>
      <c r="F22">
        <v>120000</v>
      </c>
      <c r="G22">
        <v>120000</v>
      </c>
    </row>
    <row r="23" spans="1:7" x14ac:dyDescent="0.25">
      <c r="A23" t="s">
        <v>145</v>
      </c>
      <c r="B23" t="s">
        <v>146</v>
      </c>
      <c r="C23" t="s">
        <v>147</v>
      </c>
      <c r="D23" t="s">
        <v>148</v>
      </c>
      <c r="E23" t="s">
        <v>72</v>
      </c>
      <c r="F23">
        <v>190000</v>
      </c>
      <c r="G23">
        <v>190000</v>
      </c>
    </row>
    <row r="24" spans="1:7" x14ac:dyDescent="0.25">
      <c r="A24" t="s">
        <v>149</v>
      </c>
      <c r="B24" t="s">
        <v>150</v>
      </c>
      <c r="C24" t="s">
        <v>151</v>
      </c>
      <c r="D24" t="s">
        <v>152</v>
      </c>
      <c r="E24" t="s">
        <v>78</v>
      </c>
      <c r="F24">
        <v>198000</v>
      </c>
      <c r="G24">
        <v>198000</v>
      </c>
    </row>
    <row r="25" spans="1:7" x14ac:dyDescent="0.25">
      <c r="A25" t="s">
        <v>153</v>
      </c>
      <c r="B25" t="s">
        <v>154</v>
      </c>
      <c r="C25" t="s">
        <v>155</v>
      </c>
      <c r="D25" t="s">
        <v>156</v>
      </c>
      <c r="E25" t="s">
        <v>78</v>
      </c>
      <c r="F25">
        <v>316950</v>
      </c>
      <c r="G25">
        <v>316950</v>
      </c>
    </row>
    <row r="26" spans="1:7" x14ac:dyDescent="0.25">
      <c r="A26" t="s">
        <v>157</v>
      </c>
      <c r="B26" t="s">
        <v>158</v>
      </c>
      <c r="C26" t="s">
        <v>147</v>
      </c>
      <c r="D26" t="s">
        <v>159</v>
      </c>
      <c r="E26" t="s">
        <v>72</v>
      </c>
      <c r="F26">
        <v>200000</v>
      </c>
      <c r="G26">
        <v>200000</v>
      </c>
    </row>
    <row r="27" spans="1:7" x14ac:dyDescent="0.25">
      <c r="A27" t="s">
        <v>160</v>
      </c>
      <c r="B27" t="s">
        <v>161</v>
      </c>
      <c r="C27" t="s">
        <v>162</v>
      </c>
      <c r="D27" t="s">
        <v>163</v>
      </c>
      <c r="E27" t="s">
        <v>78</v>
      </c>
      <c r="F27">
        <v>247000</v>
      </c>
      <c r="G27">
        <v>247000</v>
      </c>
    </row>
    <row r="28" spans="1:7" x14ac:dyDescent="0.25">
      <c r="A28" t="s">
        <v>164</v>
      </c>
      <c r="B28" t="s">
        <v>165</v>
      </c>
      <c r="C28" t="s">
        <v>90</v>
      </c>
      <c r="D28" t="s">
        <v>166</v>
      </c>
      <c r="E28" t="s">
        <v>72</v>
      </c>
      <c r="F28">
        <v>90000</v>
      </c>
      <c r="G28">
        <v>90000</v>
      </c>
    </row>
    <row r="29" spans="1:7" x14ac:dyDescent="0.25">
      <c r="A29" t="s">
        <v>168</v>
      </c>
      <c r="B29" t="s">
        <v>169</v>
      </c>
      <c r="C29" t="s">
        <v>170</v>
      </c>
      <c r="D29" t="s">
        <v>106</v>
      </c>
      <c r="E29" t="s">
        <v>120</v>
      </c>
      <c r="F29">
        <v>0</v>
      </c>
    </row>
    <row r="30" spans="1:7" x14ac:dyDescent="0.25">
      <c r="A30" t="s">
        <v>171</v>
      </c>
      <c r="B30" t="s">
        <v>172</v>
      </c>
      <c r="C30" t="s">
        <v>173</v>
      </c>
      <c r="D30" t="s">
        <v>174</v>
      </c>
      <c r="E30" t="s">
        <v>72</v>
      </c>
      <c r="F30">
        <v>84000</v>
      </c>
      <c r="G30">
        <v>84000</v>
      </c>
    </row>
    <row r="31" spans="1:7" x14ac:dyDescent="0.25">
      <c r="A31" t="s">
        <v>175</v>
      </c>
      <c r="B31" t="s">
        <v>176</v>
      </c>
      <c r="C31" t="s">
        <v>177</v>
      </c>
      <c r="D31" t="s">
        <v>178</v>
      </c>
      <c r="E31" t="s">
        <v>120</v>
      </c>
      <c r="F31">
        <v>144000</v>
      </c>
      <c r="G31">
        <v>144000</v>
      </c>
    </row>
    <row r="32" spans="1:7" x14ac:dyDescent="0.25">
      <c r="A32" t="s">
        <v>179</v>
      </c>
      <c r="F32">
        <f>SUBTOTAL(109,BONOS[Total Bonos])</f>
        <v>5670790</v>
      </c>
      <c r="G32">
        <f>SUBTOTAL(109,BONOS[BONO PRODUCCION])</f>
        <v>5670790</v>
      </c>
    </row>
  </sheetData>
  <pageMargins left="0.7" right="0.7" top="0.75" bottom="0.75" header="0.3" footer="0.3"/>
  <pageSetup paperSize="9" orientation="landscape" horizontalDpi="4294967295" verticalDpi="4294967295"/>
  <tableParts count="1">
    <tablePart r:id="rId1"/>
  </tablePart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3:F32"/>
  <sheetViews>
    <sheetView workbookViewId="0"/>
  </sheetViews>
  <sheetFormatPr baseColWidth="10" defaultColWidth="9.140625" defaultRowHeight="15" x14ac:dyDescent="0.25"/>
  <sheetData>
    <row r="3" spans="1:6" x14ac:dyDescent="0.25">
      <c r="A3" t="s">
        <v>0</v>
      </c>
      <c r="B3" t="s">
        <v>1</v>
      </c>
      <c r="C3" t="s">
        <v>2</v>
      </c>
      <c r="D3" t="s">
        <v>3</v>
      </c>
      <c r="E3" t="s">
        <v>4</v>
      </c>
      <c r="F3" t="s">
        <v>182</v>
      </c>
    </row>
    <row r="4" spans="1:6" x14ac:dyDescent="0.25">
      <c r="A4" t="s">
        <v>68</v>
      </c>
      <c r="B4" t="s">
        <v>69</v>
      </c>
      <c r="C4" t="s">
        <v>70</v>
      </c>
      <c r="D4" t="s">
        <v>71</v>
      </c>
      <c r="E4" t="s">
        <v>72</v>
      </c>
      <c r="F4">
        <v>0</v>
      </c>
    </row>
    <row r="5" spans="1:6" x14ac:dyDescent="0.25">
      <c r="A5" t="s">
        <v>74</v>
      </c>
      <c r="B5" t="s">
        <v>75</v>
      </c>
      <c r="C5" t="s">
        <v>76</v>
      </c>
      <c r="D5" t="s">
        <v>77</v>
      </c>
      <c r="E5" t="s">
        <v>78</v>
      </c>
      <c r="F5">
        <v>0</v>
      </c>
    </row>
    <row r="6" spans="1:6" x14ac:dyDescent="0.25">
      <c r="A6" t="s">
        <v>79</v>
      </c>
      <c r="B6" t="s">
        <v>80</v>
      </c>
      <c r="C6" t="s">
        <v>81</v>
      </c>
      <c r="D6" t="s">
        <v>82</v>
      </c>
      <c r="E6" t="s">
        <v>78</v>
      </c>
      <c r="F6">
        <v>0</v>
      </c>
    </row>
    <row r="7" spans="1:6" x14ac:dyDescent="0.25">
      <c r="A7" t="s">
        <v>83</v>
      </c>
      <c r="B7" t="s">
        <v>84</v>
      </c>
      <c r="C7" t="s">
        <v>85</v>
      </c>
      <c r="D7" t="s">
        <v>86</v>
      </c>
      <c r="E7" t="s">
        <v>72</v>
      </c>
      <c r="F7">
        <v>0</v>
      </c>
    </row>
    <row r="8" spans="1:6" x14ac:dyDescent="0.25">
      <c r="A8" t="s">
        <v>88</v>
      </c>
      <c r="B8" t="s">
        <v>89</v>
      </c>
      <c r="C8" t="s">
        <v>82</v>
      </c>
      <c r="D8" t="s">
        <v>90</v>
      </c>
      <c r="E8" t="s">
        <v>72</v>
      </c>
      <c r="F8">
        <v>0</v>
      </c>
    </row>
    <row r="9" spans="1:6" x14ac:dyDescent="0.25">
      <c r="A9" t="s">
        <v>91</v>
      </c>
      <c r="B9" t="s">
        <v>92</v>
      </c>
      <c r="C9" t="s">
        <v>81</v>
      </c>
      <c r="D9" t="s">
        <v>93</v>
      </c>
      <c r="E9" t="s">
        <v>72</v>
      </c>
      <c r="F9">
        <v>0</v>
      </c>
    </row>
    <row r="10" spans="1:6" x14ac:dyDescent="0.25">
      <c r="A10" t="s">
        <v>95</v>
      </c>
      <c r="B10" t="s">
        <v>96</v>
      </c>
      <c r="C10" t="s">
        <v>97</v>
      </c>
      <c r="D10" t="s">
        <v>97</v>
      </c>
      <c r="E10" t="s">
        <v>78</v>
      </c>
      <c r="F10">
        <v>0</v>
      </c>
    </row>
    <row r="11" spans="1:6" x14ac:dyDescent="0.25">
      <c r="A11" t="s">
        <v>98</v>
      </c>
      <c r="B11" t="s">
        <v>99</v>
      </c>
      <c r="C11" t="s">
        <v>100</v>
      </c>
      <c r="D11" t="s">
        <v>100</v>
      </c>
      <c r="E11" t="s">
        <v>72</v>
      </c>
      <c r="F11">
        <v>0</v>
      </c>
    </row>
    <row r="12" spans="1:6" x14ac:dyDescent="0.25">
      <c r="A12" t="s">
        <v>101</v>
      </c>
      <c r="B12" t="s">
        <v>102</v>
      </c>
      <c r="C12" t="s">
        <v>81</v>
      </c>
      <c r="D12" t="s">
        <v>103</v>
      </c>
      <c r="E12" t="s">
        <v>72</v>
      </c>
      <c r="F12">
        <v>0</v>
      </c>
    </row>
    <row r="13" spans="1:6" x14ac:dyDescent="0.25">
      <c r="A13" t="s">
        <v>104</v>
      </c>
      <c r="B13" t="s">
        <v>105</v>
      </c>
      <c r="C13" t="s">
        <v>106</v>
      </c>
      <c r="D13" t="s">
        <v>107</v>
      </c>
      <c r="E13" t="s">
        <v>72</v>
      </c>
      <c r="F13">
        <v>0</v>
      </c>
    </row>
    <row r="14" spans="1:6" x14ac:dyDescent="0.25">
      <c r="A14" t="s">
        <v>108</v>
      </c>
      <c r="B14" t="s">
        <v>109</v>
      </c>
      <c r="C14" t="s">
        <v>90</v>
      </c>
      <c r="D14" t="s">
        <v>110</v>
      </c>
      <c r="E14" t="s">
        <v>72</v>
      </c>
      <c r="F14">
        <v>0</v>
      </c>
    </row>
    <row r="15" spans="1:6" x14ac:dyDescent="0.25">
      <c r="A15" t="s">
        <v>112</v>
      </c>
      <c r="B15" t="s">
        <v>113</v>
      </c>
      <c r="C15" t="s">
        <v>114</v>
      </c>
      <c r="D15" t="s">
        <v>115</v>
      </c>
      <c r="E15" t="s">
        <v>78</v>
      </c>
      <c r="F15">
        <v>0</v>
      </c>
    </row>
    <row r="16" spans="1:6" x14ac:dyDescent="0.25">
      <c r="A16" t="s">
        <v>116</v>
      </c>
      <c r="B16" t="s">
        <v>117</v>
      </c>
      <c r="C16" t="s">
        <v>118</v>
      </c>
      <c r="D16" t="s">
        <v>119</v>
      </c>
      <c r="E16" t="s">
        <v>120</v>
      </c>
      <c r="F16">
        <v>0</v>
      </c>
    </row>
    <row r="17" spans="1:6" x14ac:dyDescent="0.25">
      <c r="A17" t="s">
        <v>121</v>
      </c>
      <c r="B17" t="s">
        <v>122</v>
      </c>
      <c r="C17" t="s">
        <v>123</v>
      </c>
      <c r="D17" t="s">
        <v>124</v>
      </c>
      <c r="E17" t="s">
        <v>78</v>
      </c>
      <c r="F17">
        <v>0</v>
      </c>
    </row>
    <row r="18" spans="1:6" x14ac:dyDescent="0.25">
      <c r="A18" t="s">
        <v>125</v>
      </c>
      <c r="B18" t="s">
        <v>126</v>
      </c>
      <c r="C18" t="s">
        <v>127</v>
      </c>
      <c r="D18" t="s">
        <v>128</v>
      </c>
      <c r="E18" t="s">
        <v>72</v>
      </c>
      <c r="F18">
        <v>0</v>
      </c>
    </row>
    <row r="19" spans="1:6" x14ac:dyDescent="0.25">
      <c r="A19" t="s">
        <v>129</v>
      </c>
      <c r="B19" t="s">
        <v>130</v>
      </c>
      <c r="C19" t="s">
        <v>131</v>
      </c>
      <c r="D19" t="s">
        <v>132</v>
      </c>
      <c r="E19" t="s">
        <v>78</v>
      </c>
      <c r="F19">
        <v>0</v>
      </c>
    </row>
    <row r="20" spans="1:6" x14ac:dyDescent="0.25">
      <c r="A20" t="s">
        <v>133</v>
      </c>
      <c r="B20" t="s">
        <v>134</v>
      </c>
      <c r="C20" t="s">
        <v>135</v>
      </c>
      <c r="D20" t="s">
        <v>136</v>
      </c>
      <c r="E20" t="s">
        <v>72</v>
      </c>
      <c r="F20">
        <v>0</v>
      </c>
    </row>
    <row r="21" spans="1:6" x14ac:dyDescent="0.25">
      <c r="A21" t="s">
        <v>137</v>
      </c>
      <c r="B21" t="s">
        <v>138</v>
      </c>
      <c r="C21" t="s">
        <v>139</v>
      </c>
      <c r="D21" t="s">
        <v>140</v>
      </c>
      <c r="E21" t="s">
        <v>72</v>
      </c>
      <c r="F21">
        <v>0</v>
      </c>
    </row>
    <row r="22" spans="1:6" x14ac:dyDescent="0.25">
      <c r="A22" t="s">
        <v>141</v>
      </c>
      <c r="B22" t="s">
        <v>92</v>
      </c>
      <c r="C22" t="s">
        <v>142</v>
      </c>
      <c r="D22" t="s">
        <v>143</v>
      </c>
      <c r="E22" t="s">
        <v>72</v>
      </c>
      <c r="F22">
        <v>0</v>
      </c>
    </row>
    <row r="23" spans="1:6" x14ac:dyDescent="0.25">
      <c r="A23" t="s">
        <v>145</v>
      </c>
      <c r="B23" t="s">
        <v>146</v>
      </c>
      <c r="C23" t="s">
        <v>147</v>
      </c>
      <c r="D23" t="s">
        <v>148</v>
      </c>
      <c r="E23" t="s">
        <v>72</v>
      </c>
      <c r="F23">
        <v>0</v>
      </c>
    </row>
    <row r="24" spans="1:6" x14ac:dyDescent="0.25">
      <c r="A24" t="s">
        <v>149</v>
      </c>
      <c r="B24" t="s">
        <v>150</v>
      </c>
      <c r="C24" t="s">
        <v>151</v>
      </c>
      <c r="D24" t="s">
        <v>152</v>
      </c>
      <c r="E24" t="s">
        <v>78</v>
      </c>
      <c r="F24">
        <v>0</v>
      </c>
    </row>
    <row r="25" spans="1:6" x14ac:dyDescent="0.25">
      <c r="A25" t="s">
        <v>153</v>
      </c>
      <c r="B25" t="s">
        <v>154</v>
      </c>
      <c r="C25" t="s">
        <v>155</v>
      </c>
      <c r="D25" t="s">
        <v>156</v>
      </c>
      <c r="E25" t="s">
        <v>78</v>
      </c>
      <c r="F25">
        <v>0</v>
      </c>
    </row>
    <row r="26" spans="1:6" x14ac:dyDescent="0.25">
      <c r="A26" t="s">
        <v>157</v>
      </c>
      <c r="B26" t="s">
        <v>158</v>
      </c>
      <c r="C26" t="s">
        <v>147</v>
      </c>
      <c r="D26" t="s">
        <v>159</v>
      </c>
      <c r="E26" t="s">
        <v>72</v>
      </c>
      <c r="F26">
        <v>0</v>
      </c>
    </row>
    <row r="27" spans="1:6" x14ac:dyDescent="0.25">
      <c r="A27" t="s">
        <v>160</v>
      </c>
      <c r="B27" t="s">
        <v>161</v>
      </c>
      <c r="C27" t="s">
        <v>162</v>
      </c>
      <c r="D27" t="s">
        <v>163</v>
      </c>
      <c r="E27" t="s">
        <v>78</v>
      </c>
      <c r="F27">
        <v>0</v>
      </c>
    </row>
    <row r="28" spans="1:6" x14ac:dyDescent="0.25">
      <c r="A28" t="s">
        <v>164</v>
      </c>
      <c r="B28" t="s">
        <v>165</v>
      </c>
      <c r="C28" t="s">
        <v>90</v>
      </c>
      <c r="D28" t="s">
        <v>166</v>
      </c>
      <c r="E28" t="s">
        <v>72</v>
      </c>
      <c r="F28">
        <v>0</v>
      </c>
    </row>
    <row r="29" spans="1:6" x14ac:dyDescent="0.25">
      <c r="A29" t="s">
        <v>168</v>
      </c>
      <c r="B29" t="s">
        <v>169</v>
      </c>
      <c r="C29" t="s">
        <v>170</v>
      </c>
      <c r="D29" t="s">
        <v>106</v>
      </c>
      <c r="E29" t="s">
        <v>120</v>
      </c>
      <c r="F29">
        <v>0</v>
      </c>
    </row>
    <row r="30" spans="1:6" x14ac:dyDescent="0.25">
      <c r="A30" t="s">
        <v>171</v>
      </c>
      <c r="B30" t="s">
        <v>172</v>
      </c>
      <c r="C30" t="s">
        <v>173</v>
      </c>
      <c r="D30" t="s">
        <v>174</v>
      </c>
      <c r="E30" t="s">
        <v>72</v>
      </c>
      <c r="F30">
        <v>0</v>
      </c>
    </row>
    <row r="31" spans="1:6" x14ac:dyDescent="0.25">
      <c r="A31" t="s">
        <v>175</v>
      </c>
      <c r="B31" t="s">
        <v>176</v>
      </c>
      <c r="C31" t="s">
        <v>177</v>
      </c>
      <c r="D31" t="s">
        <v>178</v>
      </c>
      <c r="E31" t="s">
        <v>120</v>
      </c>
      <c r="F31">
        <v>0</v>
      </c>
    </row>
    <row r="32" spans="1:6" x14ac:dyDescent="0.25">
      <c r="A32" t="s">
        <v>179</v>
      </c>
      <c r="F32">
        <f>SUBTOTAL(109,HORAEXTRA[Total Hora Extra])</f>
        <v>0</v>
      </c>
    </row>
  </sheetData>
  <pageMargins left="0.7" right="0.7" top="0.75" bottom="0.75" header="0.3" footer="0.3"/>
  <pageSetup paperSize="9" orientation="landscape" horizontalDpi="4294967295" verticalDpi="4294967295"/>
  <tableParts count="1">
    <tablePart r:id="rId1"/>
  </tablePart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3:F32"/>
  <sheetViews>
    <sheetView workbookViewId="0"/>
  </sheetViews>
  <sheetFormatPr baseColWidth="10" defaultColWidth="9.140625" defaultRowHeight="15" x14ac:dyDescent="0.25"/>
  <sheetData>
    <row r="3" spans="1:6" x14ac:dyDescent="0.25">
      <c r="A3" t="s">
        <v>0</v>
      </c>
      <c r="B3" t="s">
        <v>1</v>
      </c>
      <c r="C3" t="s">
        <v>2</v>
      </c>
      <c r="D3" t="s">
        <v>3</v>
      </c>
      <c r="E3" t="s">
        <v>4</v>
      </c>
      <c r="F3" t="s">
        <v>20</v>
      </c>
    </row>
    <row r="4" spans="1:6" x14ac:dyDescent="0.25">
      <c r="A4" t="s">
        <v>68</v>
      </c>
      <c r="B4" t="s">
        <v>69</v>
      </c>
      <c r="C4" t="s">
        <v>70</v>
      </c>
      <c r="D4" t="s">
        <v>71</v>
      </c>
      <c r="E4" t="s">
        <v>72</v>
      </c>
      <c r="F4">
        <v>0</v>
      </c>
    </row>
    <row r="5" spans="1:6" x14ac:dyDescent="0.25">
      <c r="A5" t="s">
        <v>74</v>
      </c>
      <c r="B5" t="s">
        <v>75</v>
      </c>
      <c r="C5" t="s">
        <v>76</v>
      </c>
      <c r="D5" t="s">
        <v>77</v>
      </c>
      <c r="E5" t="s">
        <v>78</v>
      </c>
      <c r="F5">
        <v>0</v>
      </c>
    </row>
    <row r="6" spans="1:6" x14ac:dyDescent="0.25">
      <c r="A6" t="s">
        <v>79</v>
      </c>
      <c r="B6" t="s">
        <v>80</v>
      </c>
      <c r="C6" t="s">
        <v>81</v>
      </c>
      <c r="D6" t="s">
        <v>82</v>
      </c>
      <c r="E6" t="s">
        <v>78</v>
      </c>
      <c r="F6">
        <v>0</v>
      </c>
    </row>
    <row r="7" spans="1:6" x14ac:dyDescent="0.25">
      <c r="A7" t="s">
        <v>83</v>
      </c>
      <c r="B7" t="s">
        <v>84</v>
      </c>
      <c r="C7" t="s">
        <v>85</v>
      </c>
      <c r="D7" t="s">
        <v>86</v>
      </c>
      <c r="E7" t="s">
        <v>72</v>
      </c>
      <c r="F7">
        <v>0</v>
      </c>
    </row>
    <row r="8" spans="1:6" x14ac:dyDescent="0.25">
      <c r="A8" t="s">
        <v>88</v>
      </c>
      <c r="B8" t="s">
        <v>89</v>
      </c>
      <c r="C8" t="s">
        <v>82</v>
      </c>
      <c r="D8" t="s">
        <v>90</v>
      </c>
      <c r="E8" t="s">
        <v>72</v>
      </c>
      <c r="F8">
        <v>0</v>
      </c>
    </row>
    <row r="9" spans="1:6" x14ac:dyDescent="0.25">
      <c r="A9" t="s">
        <v>91</v>
      </c>
      <c r="B9" t="s">
        <v>92</v>
      </c>
      <c r="C9" t="s">
        <v>81</v>
      </c>
      <c r="D9" t="s">
        <v>93</v>
      </c>
      <c r="E9" t="s">
        <v>72</v>
      </c>
      <c r="F9">
        <v>0</v>
      </c>
    </row>
    <row r="10" spans="1:6" x14ac:dyDescent="0.25">
      <c r="A10" t="s">
        <v>95</v>
      </c>
      <c r="B10" t="s">
        <v>96</v>
      </c>
      <c r="C10" t="s">
        <v>97</v>
      </c>
      <c r="D10" t="s">
        <v>97</v>
      </c>
      <c r="E10" t="s">
        <v>78</v>
      </c>
      <c r="F10">
        <v>0</v>
      </c>
    </row>
    <row r="11" spans="1:6" x14ac:dyDescent="0.25">
      <c r="A11" t="s">
        <v>98</v>
      </c>
      <c r="B11" t="s">
        <v>99</v>
      </c>
      <c r="C11" t="s">
        <v>100</v>
      </c>
      <c r="D11" t="s">
        <v>100</v>
      </c>
      <c r="E11" t="s">
        <v>72</v>
      </c>
      <c r="F11">
        <v>0</v>
      </c>
    </row>
    <row r="12" spans="1:6" x14ac:dyDescent="0.25">
      <c r="A12" t="s">
        <v>101</v>
      </c>
      <c r="B12" t="s">
        <v>102</v>
      </c>
      <c r="C12" t="s">
        <v>81</v>
      </c>
      <c r="D12" t="s">
        <v>103</v>
      </c>
      <c r="E12" t="s">
        <v>72</v>
      </c>
      <c r="F12">
        <v>0</v>
      </c>
    </row>
    <row r="13" spans="1:6" x14ac:dyDescent="0.25">
      <c r="A13" t="s">
        <v>104</v>
      </c>
      <c r="B13" t="s">
        <v>105</v>
      </c>
      <c r="C13" t="s">
        <v>106</v>
      </c>
      <c r="D13" t="s">
        <v>107</v>
      </c>
      <c r="E13" t="s">
        <v>72</v>
      </c>
      <c r="F13">
        <v>0</v>
      </c>
    </row>
    <row r="14" spans="1:6" x14ac:dyDescent="0.25">
      <c r="A14" t="s">
        <v>108</v>
      </c>
      <c r="B14" t="s">
        <v>109</v>
      </c>
      <c r="C14" t="s">
        <v>90</v>
      </c>
      <c r="D14" t="s">
        <v>110</v>
      </c>
      <c r="E14" t="s">
        <v>72</v>
      </c>
      <c r="F14">
        <v>0</v>
      </c>
    </row>
    <row r="15" spans="1:6" x14ac:dyDescent="0.25">
      <c r="A15" t="s">
        <v>112</v>
      </c>
      <c r="B15" t="s">
        <v>113</v>
      </c>
      <c r="C15" t="s">
        <v>114</v>
      </c>
      <c r="D15" t="s">
        <v>115</v>
      </c>
      <c r="E15" t="s">
        <v>78</v>
      </c>
      <c r="F15">
        <v>0</v>
      </c>
    </row>
    <row r="16" spans="1:6" x14ac:dyDescent="0.25">
      <c r="A16" t="s">
        <v>116</v>
      </c>
      <c r="B16" t="s">
        <v>117</v>
      </c>
      <c r="C16" t="s">
        <v>118</v>
      </c>
      <c r="D16" t="s">
        <v>119</v>
      </c>
      <c r="E16" t="s">
        <v>120</v>
      </c>
      <c r="F16">
        <v>0</v>
      </c>
    </row>
    <row r="17" spans="1:6" x14ac:dyDescent="0.25">
      <c r="A17" t="s">
        <v>121</v>
      </c>
      <c r="B17" t="s">
        <v>122</v>
      </c>
      <c r="C17" t="s">
        <v>123</v>
      </c>
      <c r="D17" t="s">
        <v>124</v>
      </c>
      <c r="E17" t="s">
        <v>78</v>
      </c>
      <c r="F17">
        <v>0</v>
      </c>
    </row>
    <row r="18" spans="1:6" x14ac:dyDescent="0.25">
      <c r="A18" t="s">
        <v>125</v>
      </c>
      <c r="B18" t="s">
        <v>126</v>
      </c>
      <c r="C18" t="s">
        <v>127</v>
      </c>
      <c r="D18" t="s">
        <v>128</v>
      </c>
      <c r="E18" t="s">
        <v>72</v>
      </c>
      <c r="F18">
        <v>0</v>
      </c>
    </row>
    <row r="19" spans="1:6" x14ac:dyDescent="0.25">
      <c r="A19" t="s">
        <v>129</v>
      </c>
      <c r="B19" t="s">
        <v>130</v>
      </c>
      <c r="C19" t="s">
        <v>131</v>
      </c>
      <c r="D19" t="s">
        <v>132</v>
      </c>
      <c r="E19" t="s">
        <v>78</v>
      </c>
      <c r="F19">
        <v>0</v>
      </c>
    </row>
    <row r="20" spans="1:6" x14ac:dyDescent="0.25">
      <c r="A20" t="s">
        <v>133</v>
      </c>
      <c r="B20" t="s">
        <v>134</v>
      </c>
      <c r="C20" t="s">
        <v>135</v>
      </c>
      <c r="D20" t="s">
        <v>136</v>
      </c>
      <c r="E20" t="s">
        <v>72</v>
      </c>
      <c r="F20">
        <v>0</v>
      </c>
    </row>
    <row r="21" spans="1:6" x14ac:dyDescent="0.25">
      <c r="A21" t="s">
        <v>137</v>
      </c>
      <c r="B21" t="s">
        <v>138</v>
      </c>
      <c r="C21" t="s">
        <v>139</v>
      </c>
      <c r="D21" t="s">
        <v>140</v>
      </c>
      <c r="E21" t="s">
        <v>72</v>
      </c>
      <c r="F21">
        <v>0</v>
      </c>
    </row>
    <row r="22" spans="1:6" x14ac:dyDescent="0.25">
      <c r="A22" t="s">
        <v>141</v>
      </c>
      <c r="B22" t="s">
        <v>92</v>
      </c>
      <c r="C22" t="s">
        <v>142</v>
      </c>
      <c r="D22" t="s">
        <v>143</v>
      </c>
      <c r="E22" t="s">
        <v>72</v>
      </c>
      <c r="F22">
        <v>0</v>
      </c>
    </row>
    <row r="23" spans="1:6" x14ac:dyDescent="0.25">
      <c r="A23" t="s">
        <v>145</v>
      </c>
      <c r="B23" t="s">
        <v>146</v>
      </c>
      <c r="C23" t="s">
        <v>147</v>
      </c>
      <c r="D23" t="s">
        <v>148</v>
      </c>
      <c r="E23" t="s">
        <v>72</v>
      </c>
      <c r="F23">
        <v>0</v>
      </c>
    </row>
    <row r="24" spans="1:6" x14ac:dyDescent="0.25">
      <c r="A24" t="s">
        <v>149</v>
      </c>
      <c r="B24" t="s">
        <v>150</v>
      </c>
      <c r="C24" t="s">
        <v>151</v>
      </c>
      <c r="D24" t="s">
        <v>152</v>
      </c>
      <c r="E24" t="s">
        <v>78</v>
      </c>
      <c r="F24">
        <v>0</v>
      </c>
    </row>
    <row r="25" spans="1:6" x14ac:dyDescent="0.25">
      <c r="A25" t="s">
        <v>153</v>
      </c>
      <c r="B25" t="s">
        <v>154</v>
      </c>
      <c r="C25" t="s">
        <v>155</v>
      </c>
      <c r="D25" t="s">
        <v>156</v>
      </c>
      <c r="E25" t="s">
        <v>78</v>
      </c>
      <c r="F25">
        <v>0</v>
      </c>
    </row>
    <row r="26" spans="1:6" x14ac:dyDescent="0.25">
      <c r="A26" t="s">
        <v>157</v>
      </c>
      <c r="B26" t="s">
        <v>158</v>
      </c>
      <c r="C26" t="s">
        <v>147</v>
      </c>
      <c r="D26" t="s">
        <v>159</v>
      </c>
      <c r="E26" t="s">
        <v>72</v>
      </c>
      <c r="F26">
        <v>0</v>
      </c>
    </row>
    <row r="27" spans="1:6" x14ac:dyDescent="0.25">
      <c r="A27" t="s">
        <v>160</v>
      </c>
      <c r="B27" t="s">
        <v>161</v>
      </c>
      <c r="C27" t="s">
        <v>162</v>
      </c>
      <c r="D27" t="s">
        <v>163</v>
      </c>
      <c r="E27" t="s">
        <v>78</v>
      </c>
      <c r="F27">
        <v>0</v>
      </c>
    </row>
    <row r="28" spans="1:6" x14ac:dyDescent="0.25">
      <c r="A28" t="s">
        <v>164</v>
      </c>
      <c r="B28" t="s">
        <v>165</v>
      </c>
      <c r="C28" t="s">
        <v>90</v>
      </c>
      <c r="D28" t="s">
        <v>166</v>
      </c>
      <c r="E28" t="s">
        <v>72</v>
      </c>
      <c r="F28">
        <v>0</v>
      </c>
    </row>
    <row r="29" spans="1:6" x14ac:dyDescent="0.25">
      <c r="A29" t="s">
        <v>168</v>
      </c>
      <c r="B29" t="s">
        <v>169</v>
      </c>
      <c r="C29" t="s">
        <v>170</v>
      </c>
      <c r="D29" t="s">
        <v>106</v>
      </c>
      <c r="E29" t="s">
        <v>120</v>
      </c>
      <c r="F29">
        <v>0</v>
      </c>
    </row>
    <row r="30" spans="1:6" x14ac:dyDescent="0.25">
      <c r="A30" t="s">
        <v>171</v>
      </c>
      <c r="B30" t="s">
        <v>172</v>
      </c>
      <c r="C30" t="s">
        <v>173</v>
      </c>
      <c r="D30" t="s">
        <v>174</v>
      </c>
      <c r="E30" t="s">
        <v>72</v>
      </c>
      <c r="F30">
        <v>0</v>
      </c>
    </row>
    <row r="31" spans="1:6" x14ac:dyDescent="0.25">
      <c r="A31" t="s">
        <v>175</v>
      </c>
      <c r="B31" t="s">
        <v>176</v>
      </c>
      <c r="C31" t="s">
        <v>177</v>
      </c>
      <c r="D31" t="s">
        <v>178</v>
      </c>
      <c r="E31" t="s">
        <v>120</v>
      </c>
      <c r="F31">
        <v>0</v>
      </c>
    </row>
    <row r="32" spans="1:6" x14ac:dyDescent="0.25">
      <c r="A32" t="s">
        <v>179</v>
      </c>
      <c r="F32">
        <f>SUBTOTAL(109,COMISIONES[Total Comisiones])</f>
        <v>0</v>
      </c>
    </row>
  </sheetData>
  <pageMargins left="0.7" right="0.7" top="0.75" bottom="0.75" header="0.3" footer="0.3"/>
  <pageSetup paperSize="9" orientation="landscape" horizontalDpi="4294967295" verticalDpi="4294967295"/>
  <tableParts count="1">
    <tablePart r:id="rId1"/>
  </tablePart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3:G32"/>
  <sheetViews>
    <sheetView workbookViewId="0"/>
  </sheetViews>
  <sheetFormatPr baseColWidth="10" defaultColWidth="9.140625" defaultRowHeight="15" x14ac:dyDescent="0.25"/>
  <sheetData>
    <row r="3" spans="1:7" x14ac:dyDescent="0.25">
      <c r="A3" t="s">
        <v>0</v>
      </c>
      <c r="B3" t="s">
        <v>1</v>
      </c>
      <c r="C3" t="s">
        <v>2</v>
      </c>
      <c r="D3" t="s">
        <v>3</v>
      </c>
      <c r="E3" t="s">
        <v>4</v>
      </c>
      <c r="F3" t="s">
        <v>183</v>
      </c>
      <c r="G3" t="s">
        <v>184</v>
      </c>
    </row>
    <row r="4" spans="1:7" x14ac:dyDescent="0.25">
      <c r="A4" t="s">
        <v>68</v>
      </c>
      <c r="B4" t="s">
        <v>69</v>
      </c>
      <c r="C4" t="s">
        <v>70</v>
      </c>
      <c r="D4" t="s">
        <v>71</v>
      </c>
      <c r="E4" t="s">
        <v>72</v>
      </c>
      <c r="F4">
        <v>0</v>
      </c>
    </row>
    <row r="5" spans="1:7" x14ac:dyDescent="0.25">
      <c r="A5" t="s">
        <v>74</v>
      </c>
      <c r="B5" t="s">
        <v>75</v>
      </c>
      <c r="C5" t="s">
        <v>76</v>
      </c>
      <c r="D5" t="s">
        <v>77</v>
      </c>
      <c r="E5" t="s">
        <v>78</v>
      </c>
      <c r="F5">
        <v>0</v>
      </c>
    </row>
    <row r="6" spans="1:7" x14ac:dyDescent="0.25">
      <c r="A6" t="s">
        <v>79</v>
      </c>
      <c r="B6" t="s">
        <v>80</v>
      </c>
      <c r="C6" t="s">
        <v>81</v>
      </c>
      <c r="D6" t="s">
        <v>82</v>
      </c>
      <c r="E6" t="s">
        <v>78</v>
      </c>
      <c r="F6">
        <v>0</v>
      </c>
    </row>
    <row r="7" spans="1:7" x14ac:dyDescent="0.25">
      <c r="A7" t="s">
        <v>83</v>
      </c>
      <c r="B7" t="s">
        <v>84</v>
      </c>
      <c r="C7" t="s">
        <v>85</v>
      </c>
      <c r="D7" t="s">
        <v>86</v>
      </c>
      <c r="E7" t="s">
        <v>72</v>
      </c>
      <c r="F7">
        <v>400000</v>
      </c>
      <c r="G7">
        <v>400000</v>
      </c>
    </row>
    <row r="8" spans="1:7" x14ac:dyDescent="0.25">
      <c r="A8" t="s">
        <v>88</v>
      </c>
      <c r="B8" t="s">
        <v>89</v>
      </c>
      <c r="C8" t="s">
        <v>82</v>
      </c>
      <c r="D8" t="s">
        <v>90</v>
      </c>
      <c r="E8" t="s">
        <v>72</v>
      </c>
      <c r="F8">
        <v>0</v>
      </c>
    </row>
    <row r="9" spans="1:7" x14ac:dyDescent="0.25">
      <c r="A9" t="s">
        <v>91</v>
      </c>
      <c r="B9" t="s">
        <v>92</v>
      </c>
      <c r="C9" t="s">
        <v>81</v>
      </c>
      <c r="D9" t="s">
        <v>93</v>
      </c>
      <c r="E9" t="s">
        <v>72</v>
      </c>
      <c r="F9">
        <v>0</v>
      </c>
    </row>
    <row r="10" spans="1:7" x14ac:dyDescent="0.25">
      <c r="A10" t="s">
        <v>95</v>
      </c>
      <c r="B10" t="s">
        <v>96</v>
      </c>
      <c r="C10" t="s">
        <v>97</v>
      </c>
      <c r="D10" t="s">
        <v>97</v>
      </c>
      <c r="E10" t="s">
        <v>78</v>
      </c>
      <c r="F10">
        <v>0</v>
      </c>
    </row>
    <row r="11" spans="1:7" x14ac:dyDescent="0.25">
      <c r="A11" t="s">
        <v>98</v>
      </c>
      <c r="B11" t="s">
        <v>99</v>
      </c>
      <c r="C11" t="s">
        <v>100</v>
      </c>
      <c r="D11" t="s">
        <v>100</v>
      </c>
      <c r="E11" t="s">
        <v>72</v>
      </c>
      <c r="F11">
        <v>0</v>
      </c>
    </row>
    <row r="12" spans="1:7" x14ac:dyDescent="0.25">
      <c r="A12" t="s">
        <v>101</v>
      </c>
      <c r="B12" t="s">
        <v>102</v>
      </c>
      <c r="C12" t="s">
        <v>81</v>
      </c>
      <c r="D12" t="s">
        <v>103</v>
      </c>
      <c r="E12" t="s">
        <v>72</v>
      </c>
      <c r="F12">
        <v>0</v>
      </c>
    </row>
    <row r="13" spans="1:7" x14ac:dyDescent="0.25">
      <c r="A13" t="s">
        <v>104</v>
      </c>
      <c r="B13" t="s">
        <v>105</v>
      </c>
      <c r="C13" t="s">
        <v>106</v>
      </c>
      <c r="D13" t="s">
        <v>107</v>
      </c>
      <c r="E13" t="s">
        <v>72</v>
      </c>
      <c r="F13">
        <v>0</v>
      </c>
    </row>
    <row r="14" spans="1:7" x14ac:dyDescent="0.25">
      <c r="A14" t="s">
        <v>108</v>
      </c>
      <c r="B14" t="s">
        <v>109</v>
      </c>
      <c r="C14" t="s">
        <v>90</v>
      </c>
      <c r="D14" t="s">
        <v>110</v>
      </c>
      <c r="E14" t="s">
        <v>72</v>
      </c>
      <c r="F14">
        <v>0</v>
      </c>
    </row>
    <row r="15" spans="1:7" x14ac:dyDescent="0.25">
      <c r="A15" t="s">
        <v>112</v>
      </c>
      <c r="B15" t="s">
        <v>113</v>
      </c>
      <c r="C15" t="s">
        <v>114</v>
      </c>
      <c r="D15" t="s">
        <v>115</v>
      </c>
      <c r="E15" t="s">
        <v>78</v>
      </c>
      <c r="F15">
        <v>0</v>
      </c>
    </row>
    <row r="16" spans="1:7" x14ac:dyDescent="0.25">
      <c r="A16" t="s">
        <v>116</v>
      </c>
      <c r="B16" t="s">
        <v>117</v>
      </c>
      <c r="C16" t="s">
        <v>118</v>
      </c>
      <c r="D16" t="s">
        <v>119</v>
      </c>
      <c r="E16" t="s">
        <v>120</v>
      </c>
      <c r="F16">
        <v>0</v>
      </c>
    </row>
    <row r="17" spans="1:7" x14ac:dyDescent="0.25">
      <c r="A17" t="s">
        <v>121</v>
      </c>
      <c r="B17" t="s">
        <v>122</v>
      </c>
      <c r="C17" t="s">
        <v>123</v>
      </c>
      <c r="D17" t="s">
        <v>124</v>
      </c>
      <c r="E17" t="s">
        <v>78</v>
      </c>
      <c r="F17">
        <v>0</v>
      </c>
    </row>
    <row r="18" spans="1:7" x14ac:dyDescent="0.25">
      <c r="A18" t="s">
        <v>125</v>
      </c>
      <c r="B18" t="s">
        <v>126</v>
      </c>
      <c r="C18" t="s">
        <v>127</v>
      </c>
      <c r="D18" t="s">
        <v>128</v>
      </c>
      <c r="E18" t="s">
        <v>72</v>
      </c>
      <c r="F18">
        <v>0</v>
      </c>
    </row>
    <row r="19" spans="1:7" x14ac:dyDescent="0.25">
      <c r="A19" t="s">
        <v>129</v>
      </c>
      <c r="B19" t="s">
        <v>130</v>
      </c>
      <c r="C19" t="s">
        <v>131</v>
      </c>
      <c r="D19" t="s">
        <v>132</v>
      </c>
      <c r="E19" t="s">
        <v>78</v>
      </c>
      <c r="F19">
        <v>0</v>
      </c>
    </row>
    <row r="20" spans="1:7" x14ac:dyDescent="0.25">
      <c r="A20" t="s">
        <v>133</v>
      </c>
      <c r="B20" t="s">
        <v>134</v>
      </c>
      <c r="C20" t="s">
        <v>135</v>
      </c>
      <c r="D20" t="s">
        <v>136</v>
      </c>
      <c r="E20" t="s">
        <v>72</v>
      </c>
      <c r="F20">
        <v>0</v>
      </c>
    </row>
    <row r="21" spans="1:7" x14ac:dyDescent="0.25">
      <c r="A21" t="s">
        <v>137</v>
      </c>
      <c r="B21" t="s">
        <v>138</v>
      </c>
      <c r="C21" t="s">
        <v>139</v>
      </c>
      <c r="D21" t="s">
        <v>140</v>
      </c>
      <c r="E21" t="s">
        <v>72</v>
      </c>
      <c r="F21">
        <v>0</v>
      </c>
    </row>
    <row r="22" spans="1:7" x14ac:dyDescent="0.25">
      <c r="A22" t="s">
        <v>141</v>
      </c>
      <c r="B22" t="s">
        <v>92</v>
      </c>
      <c r="C22" t="s">
        <v>142</v>
      </c>
      <c r="D22" t="s">
        <v>143</v>
      </c>
      <c r="E22" t="s">
        <v>72</v>
      </c>
      <c r="F22">
        <v>0</v>
      </c>
    </row>
    <row r="23" spans="1:7" x14ac:dyDescent="0.25">
      <c r="A23" t="s">
        <v>145</v>
      </c>
      <c r="B23" t="s">
        <v>146</v>
      </c>
      <c r="C23" t="s">
        <v>147</v>
      </c>
      <c r="D23" t="s">
        <v>148</v>
      </c>
      <c r="E23" t="s">
        <v>72</v>
      </c>
      <c r="F23">
        <v>0</v>
      </c>
    </row>
    <row r="24" spans="1:7" x14ac:dyDescent="0.25">
      <c r="A24" t="s">
        <v>149</v>
      </c>
      <c r="B24" t="s">
        <v>150</v>
      </c>
      <c r="C24" t="s">
        <v>151</v>
      </c>
      <c r="D24" t="s">
        <v>152</v>
      </c>
      <c r="E24" t="s">
        <v>78</v>
      </c>
      <c r="F24">
        <v>0</v>
      </c>
    </row>
    <row r="25" spans="1:7" x14ac:dyDescent="0.25">
      <c r="A25" t="s">
        <v>153</v>
      </c>
      <c r="B25" t="s">
        <v>154</v>
      </c>
      <c r="C25" t="s">
        <v>155</v>
      </c>
      <c r="D25" t="s">
        <v>156</v>
      </c>
      <c r="E25" t="s">
        <v>78</v>
      </c>
      <c r="F25">
        <v>0</v>
      </c>
    </row>
    <row r="26" spans="1:7" x14ac:dyDescent="0.25">
      <c r="A26" t="s">
        <v>157</v>
      </c>
      <c r="B26" t="s">
        <v>158</v>
      </c>
      <c r="C26" t="s">
        <v>147</v>
      </c>
      <c r="D26" t="s">
        <v>159</v>
      </c>
      <c r="E26" t="s">
        <v>72</v>
      </c>
      <c r="F26">
        <v>0</v>
      </c>
    </row>
    <row r="27" spans="1:7" x14ac:dyDescent="0.25">
      <c r="A27" t="s">
        <v>160</v>
      </c>
      <c r="B27" t="s">
        <v>161</v>
      </c>
      <c r="C27" t="s">
        <v>162</v>
      </c>
      <c r="D27" t="s">
        <v>163</v>
      </c>
      <c r="E27" t="s">
        <v>78</v>
      </c>
      <c r="F27">
        <v>0</v>
      </c>
    </row>
    <row r="28" spans="1:7" x14ac:dyDescent="0.25">
      <c r="A28" t="s">
        <v>164</v>
      </c>
      <c r="B28" t="s">
        <v>165</v>
      </c>
      <c r="C28" t="s">
        <v>90</v>
      </c>
      <c r="D28" t="s">
        <v>166</v>
      </c>
      <c r="E28" t="s">
        <v>72</v>
      </c>
      <c r="F28">
        <v>0</v>
      </c>
    </row>
    <row r="29" spans="1:7" x14ac:dyDescent="0.25">
      <c r="A29" t="s">
        <v>168</v>
      </c>
      <c r="B29" t="s">
        <v>169</v>
      </c>
      <c r="C29" t="s">
        <v>170</v>
      </c>
      <c r="D29" t="s">
        <v>106</v>
      </c>
      <c r="E29" t="s">
        <v>120</v>
      </c>
      <c r="F29">
        <v>0</v>
      </c>
    </row>
    <row r="30" spans="1:7" x14ac:dyDescent="0.25">
      <c r="A30" t="s">
        <v>171</v>
      </c>
      <c r="B30" t="s">
        <v>172</v>
      </c>
      <c r="C30" t="s">
        <v>173</v>
      </c>
      <c r="D30" t="s">
        <v>174</v>
      </c>
      <c r="E30" t="s">
        <v>72</v>
      </c>
      <c r="F30">
        <v>0</v>
      </c>
    </row>
    <row r="31" spans="1:7" x14ac:dyDescent="0.25">
      <c r="A31" t="s">
        <v>175</v>
      </c>
      <c r="B31" t="s">
        <v>176</v>
      </c>
      <c r="C31" t="s">
        <v>177</v>
      </c>
      <c r="D31" t="s">
        <v>178</v>
      </c>
      <c r="E31" t="s">
        <v>120</v>
      </c>
      <c r="F31">
        <v>0</v>
      </c>
    </row>
    <row r="32" spans="1:7" x14ac:dyDescent="0.25">
      <c r="A32" t="s">
        <v>179</v>
      </c>
      <c r="F32">
        <f>SUBTOTAL(109,NOIMPONIBLE[Total Bonos No Imponibles])</f>
        <v>400000</v>
      </c>
      <c r="G32">
        <f>SUBTOTAL(109,NOIMPONIBLE[DESGASTE DE HERRAMIENTAS])</f>
        <v>400000</v>
      </c>
    </row>
  </sheetData>
  <pageMargins left="0.7" right="0.7" top="0.75" bottom="0.75" header="0.3" footer="0.3"/>
  <pageSetup paperSize="9" orientation="landscape" horizontalDpi="4294967295" verticalDpi="4294967295"/>
  <tableParts count="1">
    <tablePart r:id="rId1"/>
  </tableParts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3:F32"/>
  <sheetViews>
    <sheetView workbookViewId="0"/>
  </sheetViews>
  <sheetFormatPr baseColWidth="10" defaultColWidth="9.140625" defaultRowHeight="15" x14ac:dyDescent="0.25"/>
  <sheetData>
    <row r="3" spans="1:6" x14ac:dyDescent="0.25">
      <c r="A3" t="s">
        <v>0</v>
      </c>
      <c r="B3" t="s">
        <v>1</v>
      </c>
      <c r="C3" t="s">
        <v>2</v>
      </c>
      <c r="D3" t="s">
        <v>3</v>
      </c>
      <c r="E3" t="s">
        <v>4</v>
      </c>
      <c r="F3" t="s">
        <v>56</v>
      </c>
    </row>
    <row r="4" spans="1:6" x14ac:dyDescent="0.25">
      <c r="A4" t="s">
        <v>68</v>
      </c>
      <c r="B4" t="s">
        <v>69</v>
      </c>
      <c r="C4" t="s">
        <v>70</v>
      </c>
      <c r="D4" t="s">
        <v>71</v>
      </c>
      <c r="E4" t="s">
        <v>72</v>
      </c>
      <c r="F4">
        <v>0</v>
      </c>
    </row>
    <row r="5" spans="1:6" x14ac:dyDescent="0.25">
      <c r="A5" t="s">
        <v>74</v>
      </c>
      <c r="B5" t="s">
        <v>75</v>
      </c>
      <c r="C5" t="s">
        <v>76</v>
      </c>
      <c r="D5" t="s">
        <v>77</v>
      </c>
      <c r="E5" t="s">
        <v>78</v>
      </c>
      <c r="F5">
        <v>0</v>
      </c>
    </row>
    <row r="6" spans="1:6" x14ac:dyDescent="0.25">
      <c r="A6" t="s">
        <v>79</v>
      </c>
      <c r="B6" t="s">
        <v>80</v>
      </c>
      <c r="C6" t="s">
        <v>81</v>
      </c>
      <c r="D6" t="s">
        <v>82</v>
      </c>
      <c r="E6" t="s">
        <v>78</v>
      </c>
      <c r="F6">
        <v>0</v>
      </c>
    </row>
    <row r="7" spans="1:6" x14ac:dyDescent="0.25">
      <c r="A7" t="s">
        <v>83</v>
      </c>
      <c r="B7" t="s">
        <v>84</v>
      </c>
      <c r="C7" t="s">
        <v>85</v>
      </c>
      <c r="D7" t="s">
        <v>86</v>
      </c>
      <c r="E7" t="s">
        <v>72</v>
      </c>
      <c r="F7">
        <v>0</v>
      </c>
    </row>
    <row r="8" spans="1:6" x14ac:dyDescent="0.25">
      <c r="A8" t="s">
        <v>88</v>
      </c>
      <c r="B8" t="s">
        <v>89</v>
      </c>
      <c r="C8" t="s">
        <v>82</v>
      </c>
      <c r="D8" t="s">
        <v>90</v>
      </c>
      <c r="E8" t="s">
        <v>72</v>
      </c>
      <c r="F8">
        <v>0</v>
      </c>
    </row>
    <row r="9" spans="1:6" x14ac:dyDescent="0.25">
      <c r="A9" t="s">
        <v>91</v>
      </c>
      <c r="B9" t="s">
        <v>92</v>
      </c>
      <c r="C9" t="s">
        <v>81</v>
      </c>
      <c r="D9" t="s">
        <v>93</v>
      </c>
      <c r="E9" t="s">
        <v>72</v>
      </c>
      <c r="F9">
        <v>0</v>
      </c>
    </row>
    <row r="10" spans="1:6" x14ac:dyDescent="0.25">
      <c r="A10" t="s">
        <v>95</v>
      </c>
      <c r="B10" t="s">
        <v>96</v>
      </c>
      <c r="C10" t="s">
        <v>97</v>
      </c>
      <c r="D10" t="s">
        <v>97</v>
      </c>
      <c r="E10" t="s">
        <v>78</v>
      </c>
      <c r="F10">
        <v>0</v>
      </c>
    </row>
    <row r="11" spans="1:6" x14ac:dyDescent="0.25">
      <c r="A11" t="s">
        <v>98</v>
      </c>
      <c r="B11" t="s">
        <v>99</v>
      </c>
      <c r="C11" t="s">
        <v>100</v>
      </c>
      <c r="D11" t="s">
        <v>100</v>
      </c>
      <c r="E11" t="s">
        <v>72</v>
      </c>
      <c r="F11">
        <v>0</v>
      </c>
    </row>
    <row r="12" spans="1:6" x14ac:dyDescent="0.25">
      <c r="A12" t="s">
        <v>101</v>
      </c>
      <c r="B12" t="s">
        <v>102</v>
      </c>
      <c r="C12" t="s">
        <v>81</v>
      </c>
      <c r="D12" t="s">
        <v>103</v>
      </c>
      <c r="E12" t="s">
        <v>72</v>
      </c>
      <c r="F12">
        <v>0</v>
      </c>
    </row>
    <row r="13" spans="1:6" x14ac:dyDescent="0.25">
      <c r="A13" t="s">
        <v>104</v>
      </c>
      <c r="B13" t="s">
        <v>105</v>
      </c>
      <c r="C13" t="s">
        <v>106</v>
      </c>
      <c r="D13" t="s">
        <v>107</v>
      </c>
      <c r="E13" t="s">
        <v>72</v>
      </c>
      <c r="F13">
        <v>0</v>
      </c>
    </row>
    <row r="14" spans="1:6" x14ac:dyDescent="0.25">
      <c r="A14" t="s">
        <v>108</v>
      </c>
      <c r="B14" t="s">
        <v>109</v>
      </c>
      <c r="C14" t="s">
        <v>90</v>
      </c>
      <c r="D14" t="s">
        <v>110</v>
      </c>
      <c r="E14" t="s">
        <v>72</v>
      </c>
      <c r="F14">
        <v>0</v>
      </c>
    </row>
    <row r="15" spans="1:6" x14ac:dyDescent="0.25">
      <c r="A15" t="s">
        <v>112</v>
      </c>
      <c r="B15" t="s">
        <v>113</v>
      </c>
      <c r="C15" t="s">
        <v>114</v>
      </c>
      <c r="D15" t="s">
        <v>115</v>
      </c>
      <c r="E15" t="s">
        <v>78</v>
      </c>
      <c r="F15">
        <v>0</v>
      </c>
    </row>
    <row r="16" spans="1:6" x14ac:dyDescent="0.25">
      <c r="A16" t="s">
        <v>116</v>
      </c>
      <c r="B16" t="s">
        <v>117</v>
      </c>
      <c r="C16" t="s">
        <v>118</v>
      </c>
      <c r="D16" t="s">
        <v>119</v>
      </c>
      <c r="E16" t="s">
        <v>120</v>
      </c>
      <c r="F16">
        <v>0</v>
      </c>
    </row>
    <row r="17" spans="1:6" x14ac:dyDescent="0.25">
      <c r="A17" t="s">
        <v>121</v>
      </c>
      <c r="B17" t="s">
        <v>122</v>
      </c>
      <c r="C17" t="s">
        <v>123</v>
      </c>
      <c r="D17" t="s">
        <v>124</v>
      </c>
      <c r="E17" t="s">
        <v>78</v>
      </c>
      <c r="F17">
        <v>0</v>
      </c>
    </row>
    <row r="18" spans="1:6" x14ac:dyDescent="0.25">
      <c r="A18" t="s">
        <v>125</v>
      </c>
      <c r="B18" t="s">
        <v>126</v>
      </c>
      <c r="C18" t="s">
        <v>127</v>
      </c>
      <c r="D18" t="s">
        <v>128</v>
      </c>
      <c r="E18" t="s">
        <v>72</v>
      </c>
      <c r="F18">
        <v>0</v>
      </c>
    </row>
    <row r="19" spans="1:6" x14ac:dyDescent="0.25">
      <c r="A19" t="s">
        <v>129</v>
      </c>
      <c r="B19" t="s">
        <v>130</v>
      </c>
      <c r="C19" t="s">
        <v>131</v>
      </c>
      <c r="D19" t="s">
        <v>132</v>
      </c>
      <c r="E19" t="s">
        <v>78</v>
      </c>
      <c r="F19">
        <v>0</v>
      </c>
    </row>
    <row r="20" spans="1:6" x14ac:dyDescent="0.25">
      <c r="A20" t="s">
        <v>133</v>
      </c>
      <c r="B20" t="s">
        <v>134</v>
      </c>
      <c r="C20" t="s">
        <v>135</v>
      </c>
      <c r="D20" t="s">
        <v>136</v>
      </c>
      <c r="E20" t="s">
        <v>72</v>
      </c>
      <c r="F20">
        <v>0</v>
      </c>
    </row>
    <row r="21" spans="1:6" x14ac:dyDescent="0.25">
      <c r="A21" t="s">
        <v>137</v>
      </c>
      <c r="B21" t="s">
        <v>138</v>
      </c>
      <c r="C21" t="s">
        <v>139</v>
      </c>
      <c r="D21" t="s">
        <v>140</v>
      </c>
      <c r="E21" t="s">
        <v>72</v>
      </c>
      <c r="F21">
        <v>0</v>
      </c>
    </row>
    <row r="22" spans="1:6" x14ac:dyDescent="0.25">
      <c r="A22" t="s">
        <v>141</v>
      </c>
      <c r="B22" t="s">
        <v>92</v>
      </c>
      <c r="C22" t="s">
        <v>142</v>
      </c>
      <c r="D22" t="s">
        <v>143</v>
      </c>
      <c r="E22" t="s">
        <v>72</v>
      </c>
      <c r="F22">
        <v>0</v>
      </c>
    </row>
    <row r="23" spans="1:6" x14ac:dyDescent="0.25">
      <c r="A23" t="s">
        <v>145</v>
      </c>
      <c r="B23" t="s">
        <v>146</v>
      </c>
      <c r="C23" t="s">
        <v>147</v>
      </c>
      <c r="D23" t="s">
        <v>148</v>
      </c>
      <c r="E23" t="s">
        <v>72</v>
      </c>
      <c r="F23">
        <v>0</v>
      </c>
    </row>
    <row r="24" spans="1:6" x14ac:dyDescent="0.25">
      <c r="A24" t="s">
        <v>149</v>
      </c>
      <c r="B24" t="s">
        <v>150</v>
      </c>
      <c r="C24" t="s">
        <v>151</v>
      </c>
      <c r="D24" t="s">
        <v>152</v>
      </c>
      <c r="E24" t="s">
        <v>78</v>
      </c>
      <c r="F24">
        <v>0</v>
      </c>
    </row>
    <row r="25" spans="1:6" x14ac:dyDescent="0.25">
      <c r="A25" t="s">
        <v>153</v>
      </c>
      <c r="B25" t="s">
        <v>154</v>
      </c>
      <c r="C25" t="s">
        <v>155</v>
      </c>
      <c r="D25" t="s">
        <v>156</v>
      </c>
      <c r="E25" t="s">
        <v>78</v>
      </c>
      <c r="F25">
        <v>0</v>
      </c>
    </row>
    <row r="26" spans="1:6" x14ac:dyDescent="0.25">
      <c r="A26" t="s">
        <v>157</v>
      </c>
      <c r="B26" t="s">
        <v>158</v>
      </c>
      <c r="C26" t="s">
        <v>147</v>
      </c>
      <c r="D26" t="s">
        <v>159</v>
      </c>
      <c r="E26" t="s">
        <v>72</v>
      </c>
      <c r="F26">
        <v>0</v>
      </c>
    </row>
    <row r="27" spans="1:6" x14ac:dyDescent="0.25">
      <c r="A27" t="s">
        <v>160</v>
      </c>
      <c r="B27" t="s">
        <v>161</v>
      </c>
      <c r="C27" t="s">
        <v>162</v>
      </c>
      <c r="D27" t="s">
        <v>163</v>
      </c>
      <c r="E27" t="s">
        <v>78</v>
      </c>
      <c r="F27">
        <v>0</v>
      </c>
    </row>
    <row r="28" spans="1:6" x14ac:dyDescent="0.25">
      <c r="A28" t="s">
        <v>164</v>
      </c>
      <c r="B28" t="s">
        <v>165</v>
      </c>
      <c r="C28" t="s">
        <v>90</v>
      </c>
      <c r="D28" t="s">
        <v>166</v>
      </c>
      <c r="E28" t="s">
        <v>72</v>
      </c>
      <c r="F28">
        <v>0</v>
      </c>
    </row>
    <row r="29" spans="1:6" x14ac:dyDescent="0.25">
      <c r="A29" t="s">
        <v>168</v>
      </c>
      <c r="B29" t="s">
        <v>169</v>
      </c>
      <c r="C29" t="s">
        <v>170</v>
      </c>
      <c r="D29" t="s">
        <v>106</v>
      </c>
      <c r="E29" t="s">
        <v>120</v>
      </c>
      <c r="F29">
        <v>0</v>
      </c>
    </row>
    <row r="30" spans="1:6" x14ac:dyDescent="0.25">
      <c r="A30" t="s">
        <v>171</v>
      </c>
      <c r="B30" t="s">
        <v>172</v>
      </c>
      <c r="C30" t="s">
        <v>173</v>
      </c>
      <c r="D30" t="s">
        <v>174</v>
      </c>
      <c r="E30" t="s">
        <v>72</v>
      </c>
      <c r="F30">
        <v>0</v>
      </c>
    </row>
    <row r="31" spans="1:6" x14ac:dyDescent="0.25">
      <c r="A31" t="s">
        <v>175</v>
      </c>
      <c r="B31" t="s">
        <v>176</v>
      </c>
      <c r="C31" t="s">
        <v>177</v>
      </c>
      <c r="D31" t="s">
        <v>178</v>
      </c>
      <c r="E31" t="s">
        <v>120</v>
      </c>
      <c r="F31">
        <v>0</v>
      </c>
    </row>
    <row r="32" spans="1:6" x14ac:dyDescent="0.25">
      <c r="A32" t="s">
        <v>179</v>
      </c>
      <c r="F32">
        <f>SUBTOTAL(109,PRESTAMOS[Total Prestamos])</f>
        <v>0</v>
      </c>
    </row>
  </sheetData>
  <pageMargins left="0.7" right="0.7" top="0.75" bottom="0.75" header="0.3" footer="0.3"/>
  <pageSetup paperSize="9" orientation="landscape" horizontalDpi="4294967295" verticalDpi="4294967295"/>
  <tableParts count="1">
    <tablePart r:id="rId1"/>
  </tableParts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3:G32"/>
  <sheetViews>
    <sheetView workbookViewId="0"/>
  </sheetViews>
  <sheetFormatPr baseColWidth="10" defaultColWidth="9.140625" defaultRowHeight="15" x14ac:dyDescent="0.25"/>
  <sheetData>
    <row r="3" spans="1:7" x14ac:dyDescent="0.25">
      <c r="A3" t="s">
        <v>0</v>
      </c>
      <c r="B3" t="s">
        <v>1</v>
      </c>
      <c r="C3" t="s">
        <v>2</v>
      </c>
      <c r="D3" t="s">
        <v>3</v>
      </c>
      <c r="E3" t="s">
        <v>4</v>
      </c>
      <c r="F3" t="s">
        <v>185</v>
      </c>
      <c r="G3" t="s">
        <v>186</v>
      </c>
    </row>
    <row r="4" spans="1:7" x14ac:dyDescent="0.25">
      <c r="A4" t="s">
        <v>68</v>
      </c>
      <c r="B4" t="s">
        <v>69</v>
      </c>
      <c r="C4" t="s">
        <v>70</v>
      </c>
      <c r="D4" t="s">
        <v>71</v>
      </c>
      <c r="E4" t="s">
        <v>72</v>
      </c>
      <c r="F4">
        <v>100000</v>
      </c>
      <c r="G4">
        <v>100000</v>
      </c>
    </row>
    <row r="5" spans="1:7" x14ac:dyDescent="0.25">
      <c r="A5" t="s">
        <v>74</v>
      </c>
      <c r="B5" t="s">
        <v>75</v>
      </c>
      <c r="C5" t="s">
        <v>76</v>
      </c>
      <c r="D5" t="s">
        <v>77</v>
      </c>
      <c r="E5" t="s">
        <v>78</v>
      </c>
      <c r="F5">
        <v>0</v>
      </c>
    </row>
    <row r="6" spans="1:7" x14ac:dyDescent="0.25">
      <c r="A6" t="s">
        <v>79</v>
      </c>
      <c r="B6" t="s">
        <v>80</v>
      </c>
      <c r="C6" t="s">
        <v>81</v>
      </c>
      <c r="D6" t="s">
        <v>82</v>
      </c>
      <c r="E6" t="s">
        <v>78</v>
      </c>
      <c r="F6">
        <v>0</v>
      </c>
    </row>
    <row r="7" spans="1:7" x14ac:dyDescent="0.25">
      <c r="A7" t="s">
        <v>83</v>
      </c>
      <c r="B7" t="s">
        <v>84</v>
      </c>
      <c r="C7" t="s">
        <v>85</v>
      </c>
      <c r="D7" t="s">
        <v>86</v>
      </c>
      <c r="E7" t="s">
        <v>72</v>
      </c>
      <c r="F7">
        <v>0</v>
      </c>
    </row>
    <row r="8" spans="1:7" x14ac:dyDescent="0.25">
      <c r="A8" t="s">
        <v>88</v>
      </c>
      <c r="B8" t="s">
        <v>89</v>
      </c>
      <c r="C8" t="s">
        <v>82</v>
      </c>
      <c r="D8" t="s">
        <v>90</v>
      </c>
      <c r="E8" t="s">
        <v>72</v>
      </c>
      <c r="F8">
        <v>100000</v>
      </c>
      <c r="G8">
        <v>100000</v>
      </c>
    </row>
    <row r="9" spans="1:7" x14ac:dyDescent="0.25">
      <c r="A9" t="s">
        <v>91</v>
      </c>
      <c r="B9" t="s">
        <v>92</v>
      </c>
      <c r="C9" t="s">
        <v>81</v>
      </c>
      <c r="D9" t="s">
        <v>93</v>
      </c>
      <c r="E9" t="s">
        <v>72</v>
      </c>
      <c r="F9">
        <v>100000</v>
      </c>
      <c r="G9">
        <v>100000</v>
      </c>
    </row>
    <row r="10" spans="1:7" x14ac:dyDescent="0.25">
      <c r="A10" t="s">
        <v>95</v>
      </c>
      <c r="B10" t="s">
        <v>96</v>
      </c>
      <c r="C10" t="s">
        <v>97</v>
      </c>
      <c r="D10" t="s">
        <v>97</v>
      </c>
      <c r="E10" t="s">
        <v>78</v>
      </c>
      <c r="F10">
        <v>0</v>
      </c>
    </row>
    <row r="11" spans="1:7" x14ac:dyDescent="0.25">
      <c r="A11" t="s">
        <v>98</v>
      </c>
      <c r="B11" t="s">
        <v>99</v>
      </c>
      <c r="C11" t="s">
        <v>100</v>
      </c>
      <c r="D11" t="s">
        <v>100</v>
      </c>
      <c r="E11" t="s">
        <v>72</v>
      </c>
      <c r="F11">
        <v>100000</v>
      </c>
      <c r="G11">
        <v>100000</v>
      </c>
    </row>
    <row r="12" spans="1:7" x14ac:dyDescent="0.25">
      <c r="A12" t="s">
        <v>101</v>
      </c>
      <c r="B12" t="s">
        <v>102</v>
      </c>
      <c r="C12" t="s">
        <v>81</v>
      </c>
      <c r="D12" t="s">
        <v>103</v>
      </c>
      <c r="E12" t="s">
        <v>72</v>
      </c>
      <c r="F12">
        <v>100000</v>
      </c>
      <c r="G12">
        <v>100000</v>
      </c>
    </row>
    <row r="13" spans="1:7" x14ac:dyDescent="0.25">
      <c r="A13" t="s">
        <v>104</v>
      </c>
      <c r="B13" t="s">
        <v>105</v>
      </c>
      <c r="C13" t="s">
        <v>106</v>
      </c>
      <c r="D13" t="s">
        <v>107</v>
      </c>
      <c r="E13" t="s">
        <v>72</v>
      </c>
      <c r="F13">
        <v>100000</v>
      </c>
      <c r="G13">
        <v>100000</v>
      </c>
    </row>
    <row r="14" spans="1:7" x14ac:dyDescent="0.25">
      <c r="A14" t="s">
        <v>108</v>
      </c>
      <c r="B14" t="s">
        <v>109</v>
      </c>
      <c r="C14" t="s">
        <v>90</v>
      </c>
      <c r="D14" t="s">
        <v>110</v>
      </c>
      <c r="E14" t="s">
        <v>72</v>
      </c>
      <c r="F14">
        <v>100000</v>
      </c>
      <c r="G14">
        <v>100000</v>
      </c>
    </row>
    <row r="15" spans="1:7" x14ac:dyDescent="0.25">
      <c r="A15" t="s">
        <v>112</v>
      </c>
      <c r="B15" t="s">
        <v>113</v>
      </c>
      <c r="C15" t="s">
        <v>114</v>
      </c>
      <c r="D15" t="s">
        <v>115</v>
      </c>
      <c r="E15" t="s">
        <v>78</v>
      </c>
      <c r="F15">
        <v>0</v>
      </c>
    </row>
    <row r="16" spans="1:7" x14ac:dyDescent="0.25">
      <c r="A16" t="s">
        <v>116</v>
      </c>
      <c r="B16" t="s">
        <v>117</v>
      </c>
      <c r="C16" t="s">
        <v>118</v>
      </c>
      <c r="D16" t="s">
        <v>119</v>
      </c>
      <c r="E16" t="s">
        <v>120</v>
      </c>
      <c r="F16">
        <v>0</v>
      </c>
    </row>
    <row r="17" spans="1:7" x14ac:dyDescent="0.25">
      <c r="A17" t="s">
        <v>121</v>
      </c>
      <c r="B17" t="s">
        <v>122</v>
      </c>
      <c r="C17" t="s">
        <v>123</v>
      </c>
      <c r="D17" t="s">
        <v>124</v>
      </c>
      <c r="E17" t="s">
        <v>78</v>
      </c>
      <c r="F17">
        <v>0</v>
      </c>
    </row>
    <row r="18" spans="1:7" x14ac:dyDescent="0.25">
      <c r="A18" t="s">
        <v>125</v>
      </c>
      <c r="B18" t="s">
        <v>126</v>
      </c>
      <c r="C18" t="s">
        <v>127</v>
      </c>
      <c r="D18" t="s">
        <v>128</v>
      </c>
      <c r="E18" t="s">
        <v>72</v>
      </c>
      <c r="F18">
        <v>100000</v>
      </c>
      <c r="G18">
        <v>100000</v>
      </c>
    </row>
    <row r="19" spans="1:7" x14ac:dyDescent="0.25">
      <c r="A19" t="s">
        <v>129</v>
      </c>
      <c r="B19" t="s">
        <v>130</v>
      </c>
      <c r="C19" t="s">
        <v>131</v>
      </c>
      <c r="D19" t="s">
        <v>132</v>
      </c>
      <c r="E19" t="s">
        <v>78</v>
      </c>
      <c r="F19">
        <v>0</v>
      </c>
    </row>
    <row r="20" spans="1:7" x14ac:dyDescent="0.25">
      <c r="A20" t="s">
        <v>133</v>
      </c>
      <c r="B20" t="s">
        <v>134</v>
      </c>
      <c r="C20" t="s">
        <v>135</v>
      </c>
      <c r="D20" t="s">
        <v>136</v>
      </c>
      <c r="E20" t="s">
        <v>72</v>
      </c>
      <c r="F20">
        <v>0</v>
      </c>
    </row>
    <row r="21" spans="1:7" x14ac:dyDescent="0.25">
      <c r="A21" t="s">
        <v>137</v>
      </c>
      <c r="B21" t="s">
        <v>138</v>
      </c>
      <c r="C21" t="s">
        <v>139</v>
      </c>
      <c r="D21" t="s">
        <v>140</v>
      </c>
      <c r="E21" t="s">
        <v>72</v>
      </c>
      <c r="F21">
        <v>100000</v>
      </c>
      <c r="G21">
        <v>100000</v>
      </c>
    </row>
    <row r="22" spans="1:7" x14ac:dyDescent="0.25">
      <c r="A22" t="s">
        <v>141</v>
      </c>
      <c r="B22" t="s">
        <v>92</v>
      </c>
      <c r="C22" t="s">
        <v>142</v>
      </c>
      <c r="D22" t="s">
        <v>143</v>
      </c>
      <c r="E22" t="s">
        <v>72</v>
      </c>
      <c r="F22">
        <v>0</v>
      </c>
    </row>
    <row r="23" spans="1:7" x14ac:dyDescent="0.25">
      <c r="A23" t="s">
        <v>145</v>
      </c>
      <c r="B23" t="s">
        <v>146</v>
      </c>
      <c r="C23" t="s">
        <v>147</v>
      </c>
      <c r="D23" t="s">
        <v>148</v>
      </c>
      <c r="E23" t="s">
        <v>72</v>
      </c>
      <c r="F23">
        <v>100000</v>
      </c>
      <c r="G23">
        <v>100000</v>
      </c>
    </row>
    <row r="24" spans="1:7" x14ac:dyDescent="0.25">
      <c r="A24" t="s">
        <v>149</v>
      </c>
      <c r="B24" t="s">
        <v>150</v>
      </c>
      <c r="C24" t="s">
        <v>151</v>
      </c>
      <c r="D24" t="s">
        <v>152</v>
      </c>
      <c r="E24" t="s">
        <v>78</v>
      </c>
      <c r="F24">
        <v>0</v>
      </c>
    </row>
    <row r="25" spans="1:7" x14ac:dyDescent="0.25">
      <c r="A25" t="s">
        <v>153</v>
      </c>
      <c r="B25" t="s">
        <v>154</v>
      </c>
      <c r="C25" t="s">
        <v>155</v>
      </c>
      <c r="D25" t="s">
        <v>156</v>
      </c>
      <c r="E25" t="s">
        <v>78</v>
      </c>
      <c r="F25">
        <v>0</v>
      </c>
    </row>
    <row r="26" spans="1:7" x14ac:dyDescent="0.25">
      <c r="A26" t="s">
        <v>157</v>
      </c>
      <c r="B26" t="s">
        <v>158</v>
      </c>
      <c r="C26" t="s">
        <v>147</v>
      </c>
      <c r="D26" t="s">
        <v>159</v>
      </c>
      <c r="E26" t="s">
        <v>72</v>
      </c>
      <c r="F26">
        <v>100000</v>
      </c>
      <c r="G26">
        <v>100000</v>
      </c>
    </row>
    <row r="27" spans="1:7" x14ac:dyDescent="0.25">
      <c r="A27" t="s">
        <v>160</v>
      </c>
      <c r="B27" t="s">
        <v>161</v>
      </c>
      <c r="C27" t="s">
        <v>162</v>
      </c>
      <c r="D27" t="s">
        <v>163</v>
      </c>
      <c r="E27" t="s">
        <v>78</v>
      </c>
      <c r="F27">
        <v>0</v>
      </c>
    </row>
    <row r="28" spans="1:7" x14ac:dyDescent="0.25">
      <c r="A28" t="s">
        <v>164</v>
      </c>
      <c r="B28" t="s">
        <v>165</v>
      </c>
      <c r="C28" t="s">
        <v>90</v>
      </c>
      <c r="D28" t="s">
        <v>166</v>
      </c>
      <c r="E28" t="s">
        <v>72</v>
      </c>
      <c r="F28">
        <v>100000</v>
      </c>
      <c r="G28">
        <v>100000</v>
      </c>
    </row>
    <row r="29" spans="1:7" x14ac:dyDescent="0.25">
      <c r="A29" t="s">
        <v>168</v>
      </c>
      <c r="B29" t="s">
        <v>169</v>
      </c>
      <c r="C29" t="s">
        <v>170</v>
      </c>
      <c r="D29" t="s">
        <v>106</v>
      </c>
      <c r="E29" t="s">
        <v>120</v>
      </c>
      <c r="F29">
        <v>0</v>
      </c>
    </row>
    <row r="30" spans="1:7" x14ac:dyDescent="0.25">
      <c r="A30" t="s">
        <v>171</v>
      </c>
      <c r="B30" t="s">
        <v>172</v>
      </c>
      <c r="C30" t="s">
        <v>173</v>
      </c>
      <c r="D30" t="s">
        <v>174</v>
      </c>
      <c r="E30" t="s">
        <v>72</v>
      </c>
      <c r="F30">
        <v>0</v>
      </c>
    </row>
    <row r="31" spans="1:7" x14ac:dyDescent="0.25">
      <c r="A31" t="s">
        <v>175</v>
      </c>
      <c r="B31" t="s">
        <v>176</v>
      </c>
      <c r="C31" t="s">
        <v>177</v>
      </c>
      <c r="D31" t="s">
        <v>178</v>
      </c>
      <c r="E31" t="s">
        <v>120</v>
      </c>
      <c r="F31">
        <v>0</v>
      </c>
    </row>
    <row r="32" spans="1:7" x14ac:dyDescent="0.25">
      <c r="A32" t="s">
        <v>179</v>
      </c>
      <c r="F32">
        <f>SUBTOTAL(109,ANTICIPOS[Total Anticipos])</f>
        <v>1200000</v>
      </c>
      <c r="G32">
        <f>SUBTOTAL(109,ANTICIPOS[ANTICIPO DE SUELDO])</f>
        <v>1200000</v>
      </c>
    </row>
  </sheetData>
  <pageMargins left="0.7" right="0.7" top="0.75" bottom="0.75" header="0.3" footer="0.3"/>
  <pageSetup paperSize="9" orientation="landscape" horizontalDpi="4294967295" verticalDpi="4294967295"/>
  <tableParts count="1">
    <tablePart r:id="rId1"/>
  </tableParts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3:F32"/>
  <sheetViews>
    <sheetView workbookViewId="0"/>
  </sheetViews>
  <sheetFormatPr baseColWidth="10" defaultColWidth="9.140625" defaultRowHeight="15" x14ac:dyDescent="0.25"/>
  <sheetData>
    <row r="3" spans="1:6" x14ac:dyDescent="0.25">
      <c r="A3" t="s">
        <v>0</v>
      </c>
      <c r="B3" t="s">
        <v>1</v>
      </c>
      <c r="C3" t="s">
        <v>2</v>
      </c>
      <c r="D3" t="s">
        <v>3</v>
      </c>
      <c r="E3" t="s">
        <v>4</v>
      </c>
      <c r="F3" t="s">
        <v>187</v>
      </c>
    </row>
    <row r="4" spans="1:6" x14ac:dyDescent="0.25">
      <c r="A4" t="s">
        <v>68</v>
      </c>
      <c r="B4" t="s">
        <v>69</v>
      </c>
      <c r="C4" t="s">
        <v>70</v>
      </c>
      <c r="D4" t="s">
        <v>71</v>
      </c>
      <c r="E4" t="s">
        <v>72</v>
      </c>
      <c r="F4">
        <v>0</v>
      </c>
    </row>
    <row r="5" spans="1:6" x14ac:dyDescent="0.25">
      <c r="A5" t="s">
        <v>74</v>
      </c>
      <c r="B5" t="s">
        <v>75</v>
      </c>
      <c r="C5" t="s">
        <v>76</v>
      </c>
      <c r="D5" t="s">
        <v>77</v>
      </c>
      <c r="E5" t="s">
        <v>78</v>
      </c>
      <c r="F5">
        <v>0</v>
      </c>
    </row>
    <row r="6" spans="1:6" x14ac:dyDescent="0.25">
      <c r="A6" t="s">
        <v>79</v>
      </c>
      <c r="B6" t="s">
        <v>80</v>
      </c>
      <c r="C6" t="s">
        <v>81</v>
      </c>
      <c r="D6" t="s">
        <v>82</v>
      </c>
      <c r="E6" t="s">
        <v>78</v>
      </c>
      <c r="F6">
        <v>0</v>
      </c>
    </row>
    <row r="7" spans="1:6" x14ac:dyDescent="0.25">
      <c r="A7" t="s">
        <v>83</v>
      </c>
      <c r="B7" t="s">
        <v>84</v>
      </c>
      <c r="C7" t="s">
        <v>85</v>
      </c>
      <c r="D7" t="s">
        <v>86</v>
      </c>
      <c r="E7" t="s">
        <v>72</v>
      </c>
      <c r="F7">
        <v>0</v>
      </c>
    </row>
    <row r="8" spans="1:6" x14ac:dyDescent="0.25">
      <c r="A8" t="s">
        <v>88</v>
      </c>
      <c r="B8" t="s">
        <v>89</v>
      </c>
      <c r="C8" t="s">
        <v>82</v>
      </c>
      <c r="D8" t="s">
        <v>90</v>
      </c>
      <c r="E8" t="s">
        <v>72</v>
      </c>
      <c r="F8">
        <v>0</v>
      </c>
    </row>
    <row r="9" spans="1:6" x14ac:dyDescent="0.25">
      <c r="A9" t="s">
        <v>91</v>
      </c>
      <c r="B9" t="s">
        <v>92</v>
      </c>
      <c r="C9" t="s">
        <v>81</v>
      </c>
      <c r="D9" t="s">
        <v>93</v>
      </c>
      <c r="E9" t="s">
        <v>72</v>
      </c>
      <c r="F9">
        <v>0</v>
      </c>
    </row>
    <row r="10" spans="1:6" x14ac:dyDescent="0.25">
      <c r="A10" t="s">
        <v>95</v>
      </c>
      <c r="B10" t="s">
        <v>96</v>
      </c>
      <c r="C10" t="s">
        <v>97</v>
      </c>
      <c r="D10" t="s">
        <v>97</v>
      </c>
      <c r="E10" t="s">
        <v>78</v>
      </c>
      <c r="F10">
        <v>0</v>
      </c>
    </row>
    <row r="11" spans="1:6" x14ac:dyDescent="0.25">
      <c r="A11" t="s">
        <v>98</v>
      </c>
      <c r="B11" t="s">
        <v>99</v>
      </c>
      <c r="C11" t="s">
        <v>100</v>
      </c>
      <c r="D11" t="s">
        <v>100</v>
      </c>
      <c r="E11" t="s">
        <v>72</v>
      </c>
      <c r="F11">
        <v>0</v>
      </c>
    </row>
    <row r="12" spans="1:6" x14ac:dyDescent="0.25">
      <c r="A12" t="s">
        <v>101</v>
      </c>
      <c r="B12" t="s">
        <v>102</v>
      </c>
      <c r="C12" t="s">
        <v>81</v>
      </c>
      <c r="D12" t="s">
        <v>103</v>
      </c>
      <c r="E12" t="s">
        <v>72</v>
      </c>
      <c r="F12">
        <v>0</v>
      </c>
    </row>
    <row r="13" spans="1:6" x14ac:dyDescent="0.25">
      <c r="A13" t="s">
        <v>104</v>
      </c>
      <c r="B13" t="s">
        <v>105</v>
      </c>
      <c r="C13" t="s">
        <v>106</v>
      </c>
      <c r="D13" t="s">
        <v>107</v>
      </c>
      <c r="E13" t="s">
        <v>72</v>
      </c>
      <c r="F13">
        <v>0</v>
      </c>
    </row>
    <row r="14" spans="1:6" x14ac:dyDescent="0.25">
      <c r="A14" t="s">
        <v>108</v>
      </c>
      <c r="B14" t="s">
        <v>109</v>
      </c>
      <c r="C14" t="s">
        <v>90</v>
      </c>
      <c r="D14" t="s">
        <v>110</v>
      </c>
      <c r="E14" t="s">
        <v>72</v>
      </c>
      <c r="F14">
        <v>0</v>
      </c>
    </row>
    <row r="15" spans="1:6" x14ac:dyDescent="0.25">
      <c r="A15" t="s">
        <v>112</v>
      </c>
      <c r="B15" t="s">
        <v>113</v>
      </c>
      <c r="C15" t="s">
        <v>114</v>
      </c>
      <c r="D15" t="s">
        <v>115</v>
      </c>
      <c r="E15" t="s">
        <v>78</v>
      </c>
      <c r="F15">
        <v>0</v>
      </c>
    </row>
    <row r="16" spans="1:6" x14ac:dyDescent="0.25">
      <c r="A16" t="s">
        <v>116</v>
      </c>
      <c r="B16" t="s">
        <v>117</v>
      </c>
      <c r="C16" t="s">
        <v>118</v>
      </c>
      <c r="D16" t="s">
        <v>119</v>
      </c>
      <c r="E16" t="s">
        <v>120</v>
      </c>
      <c r="F16">
        <v>0</v>
      </c>
    </row>
    <row r="17" spans="1:6" x14ac:dyDescent="0.25">
      <c r="A17" t="s">
        <v>121</v>
      </c>
      <c r="B17" t="s">
        <v>122</v>
      </c>
      <c r="C17" t="s">
        <v>123</v>
      </c>
      <c r="D17" t="s">
        <v>124</v>
      </c>
      <c r="E17" t="s">
        <v>78</v>
      </c>
      <c r="F17">
        <v>0</v>
      </c>
    </row>
    <row r="18" spans="1:6" x14ac:dyDescent="0.25">
      <c r="A18" t="s">
        <v>125</v>
      </c>
      <c r="B18" t="s">
        <v>126</v>
      </c>
      <c r="C18" t="s">
        <v>127</v>
      </c>
      <c r="D18" t="s">
        <v>128</v>
      </c>
      <c r="E18" t="s">
        <v>72</v>
      </c>
      <c r="F18">
        <v>0</v>
      </c>
    </row>
    <row r="19" spans="1:6" x14ac:dyDescent="0.25">
      <c r="A19" t="s">
        <v>129</v>
      </c>
      <c r="B19" t="s">
        <v>130</v>
      </c>
      <c r="C19" t="s">
        <v>131</v>
      </c>
      <c r="D19" t="s">
        <v>132</v>
      </c>
      <c r="E19" t="s">
        <v>78</v>
      </c>
      <c r="F19">
        <v>0</v>
      </c>
    </row>
    <row r="20" spans="1:6" x14ac:dyDescent="0.25">
      <c r="A20" t="s">
        <v>133</v>
      </c>
      <c r="B20" t="s">
        <v>134</v>
      </c>
      <c r="C20" t="s">
        <v>135</v>
      </c>
      <c r="D20" t="s">
        <v>136</v>
      </c>
      <c r="E20" t="s">
        <v>72</v>
      </c>
      <c r="F20">
        <v>0</v>
      </c>
    </row>
    <row r="21" spans="1:6" x14ac:dyDescent="0.25">
      <c r="A21" t="s">
        <v>137</v>
      </c>
      <c r="B21" t="s">
        <v>138</v>
      </c>
      <c r="C21" t="s">
        <v>139</v>
      </c>
      <c r="D21" t="s">
        <v>140</v>
      </c>
      <c r="E21" t="s">
        <v>72</v>
      </c>
      <c r="F21">
        <v>0</v>
      </c>
    </row>
    <row r="22" spans="1:6" x14ac:dyDescent="0.25">
      <c r="A22" t="s">
        <v>141</v>
      </c>
      <c r="B22" t="s">
        <v>92</v>
      </c>
      <c r="C22" t="s">
        <v>142</v>
      </c>
      <c r="D22" t="s">
        <v>143</v>
      </c>
      <c r="E22" t="s">
        <v>72</v>
      </c>
      <c r="F22">
        <v>0</v>
      </c>
    </row>
    <row r="23" spans="1:6" x14ac:dyDescent="0.25">
      <c r="A23" t="s">
        <v>145</v>
      </c>
      <c r="B23" t="s">
        <v>146</v>
      </c>
      <c r="C23" t="s">
        <v>147</v>
      </c>
      <c r="D23" t="s">
        <v>148</v>
      </c>
      <c r="E23" t="s">
        <v>72</v>
      </c>
      <c r="F23">
        <v>0</v>
      </c>
    </row>
    <row r="24" spans="1:6" x14ac:dyDescent="0.25">
      <c r="A24" t="s">
        <v>149</v>
      </c>
      <c r="B24" t="s">
        <v>150</v>
      </c>
      <c r="C24" t="s">
        <v>151</v>
      </c>
      <c r="D24" t="s">
        <v>152</v>
      </c>
      <c r="E24" t="s">
        <v>78</v>
      </c>
      <c r="F24">
        <v>0</v>
      </c>
    </row>
    <row r="25" spans="1:6" x14ac:dyDescent="0.25">
      <c r="A25" t="s">
        <v>153</v>
      </c>
      <c r="B25" t="s">
        <v>154</v>
      </c>
      <c r="C25" t="s">
        <v>155</v>
      </c>
      <c r="D25" t="s">
        <v>156</v>
      </c>
      <c r="E25" t="s">
        <v>78</v>
      </c>
      <c r="F25">
        <v>0</v>
      </c>
    </row>
    <row r="26" spans="1:6" x14ac:dyDescent="0.25">
      <c r="A26" t="s">
        <v>157</v>
      </c>
      <c r="B26" t="s">
        <v>158</v>
      </c>
      <c r="C26" t="s">
        <v>147</v>
      </c>
      <c r="D26" t="s">
        <v>159</v>
      </c>
      <c r="E26" t="s">
        <v>72</v>
      </c>
      <c r="F26">
        <v>0</v>
      </c>
    </row>
    <row r="27" spans="1:6" x14ac:dyDescent="0.25">
      <c r="A27" t="s">
        <v>160</v>
      </c>
      <c r="B27" t="s">
        <v>161</v>
      </c>
      <c r="C27" t="s">
        <v>162</v>
      </c>
      <c r="D27" t="s">
        <v>163</v>
      </c>
      <c r="E27" t="s">
        <v>78</v>
      </c>
      <c r="F27">
        <v>0</v>
      </c>
    </row>
    <row r="28" spans="1:6" x14ac:dyDescent="0.25">
      <c r="A28" t="s">
        <v>164</v>
      </c>
      <c r="B28" t="s">
        <v>165</v>
      </c>
      <c r="C28" t="s">
        <v>90</v>
      </c>
      <c r="D28" t="s">
        <v>166</v>
      </c>
      <c r="E28" t="s">
        <v>72</v>
      </c>
      <c r="F28">
        <v>0</v>
      </c>
    </row>
    <row r="29" spans="1:6" x14ac:dyDescent="0.25">
      <c r="A29" t="s">
        <v>168</v>
      </c>
      <c r="B29" t="s">
        <v>169</v>
      </c>
      <c r="C29" t="s">
        <v>170</v>
      </c>
      <c r="D29" t="s">
        <v>106</v>
      </c>
      <c r="E29" t="s">
        <v>120</v>
      </c>
      <c r="F29">
        <v>0</v>
      </c>
    </row>
    <row r="30" spans="1:6" x14ac:dyDescent="0.25">
      <c r="A30" t="s">
        <v>171</v>
      </c>
      <c r="B30" t="s">
        <v>172</v>
      </c>
      <c r="C30" t="s">
        <v>173</v>
      </c>
      <c r="D30" t="s">
        <v>174</v>
      </c>
      <c r="E30" t="s">
        <v>72</v>
      </c>
      <c r="F30">
        <v>0</v>
      </c>
    </row>
    <row r="31" spans="1:6" x14ac:dyDescent="0.25">
      <c r="A31" t="s">
        <v>175</v>
      </c>
      <c r="B31" t="s">
        <v>176</v>
      </c>
      <c r="C31" t="s">
        <v>177</v>
      </c>
      <c r="D31" t="s">
        <v>178</v>
      </c>
      <c r="E31" t="s">
        <v>120</v>
      </c>
      <c r="F31">
        <v>0</v>
      </c>
    </row>
    <row r="32" spans="1:6" x14ac:dyDescent="0.25">
      <c r="A32" t="s">
        <v>179</v>
      </c>
      <c r="F32">
        <f>SUBTOTAL(109,DESCUENTOS[Total Otros Descuentos])</f>
        <v>0</v>
      </c>
    </row>
  </sheetData>
  <pageMargins left="0.7" right="0.7" top="0.75" bottom="0.75" header="0.3" footer="0.3"/>
  <pageSetup paperSize="9" orientation="landscape" horizontalDpi="4294967295" verticalDpi="4294967295"/>
  <tableParts count="1">
    <tablePart r:id="rId1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8</vt:i4>
      </vt:variant>
    </vt:vector>
  </HeadingPairs>
  <TitlesOfParts>
    <vt:vector size="8" baseType="lpstr">
      <vt:lpstr>LIBRO</vt:lpstr>
      <vt:lpstr>BONOS</vt:lpstr>
      <vt:lpstr>HORA EXTRA</vt:lpstr>
      <vt:lpstr>COMISIONES</vt:lpstr>
      <vt:lpstr>NO IMPONIBLE</vt:lpstr>
      <vt:lpstr>PRESTAMOS</vt:lpstr>
      <vt:lpstr>ANTICIPOS</vt:lpstr>
      <vt:lpstr>DESCUENTOS</vt:lpstr>
    </vt:vector>
  </TitlesOfParts>
  <Manager/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/>
  <cp:keywords/>
  <dc:description/>
  <cp:lastModifiedBy/>
  <dcterms:created xsi:type="dcterms:W3CDTF">2023-11-07T20:13:13Z</dcterms:created>
  <dcterms:modified xsi:type="dcterms:W3CDTF">2023-11-07T20:16:51Z</dcterms:modified>
  <cp:category/>
</cp:coreProperties>
</file>