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430"/>
  </bookViews>
  <sheets>
    <sheet name="LIBRO" sheetId="1" r:id="rId1"/>
    <sheet name="BONOS" sheetId="2" r:id="rId2"/>
    <sheet name="HORA EXTRA" sheetId="3" r:id="rId3"/>
    <sheet name="COMISIONES" sheetId="4" r:id="rId4"/>
    <sheet name="NO IMPONIBLE" sheetId="5" r:id="rId5"/>
    <sheet name="PRESTAMOS" sheetId="6" r:id="rId6"/>
    <sheet name="ANTICIPOS" sheetId="7" r:id="rId7"/>
    <sheet name="DESCUENTOS" sheetId="8" r:id="rId8"/>
  </sheets>
  <calcPr calcId="162913"/>
</workbook>
</file>

<file path=xl/calcChain.xml><?xml version="1.0" encoding="utf-8"?>
<calcChain xmlns="http://schemas.openxmlformats.org/spreadsheetml/2006/main">
  <c r="BQ7" i="1" l="1"/>
  <c r="BQ6" i="1"/>
  <c r="BQ4" i="1"/>
  <c r="BQ5" i="1"/>
  <c r="F28" i="8"/>
  <c r="G28" i="7"/>
  <c r="F28" i="7"/>
  <c r="F28" i="6"/>
  <c r="G28" i="5"/>
  <c r="F28" i="5"/>
  <c r="F28" i="4"/>
  <c r="F28" i="3"/>
  <c r="G28" i="2"/>
  <c r="F28" i="2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BQ8" i="1" l="1"/>
</calcChain>
</file>

<file path=xl/sharedStrings.xml><?xml version="1.0" encoding="utf-8"?>
<sst xmlns="http://schemas.openxmlformats.org/spreadsheetml/2006/main" count="988" uniqueCount="177">
  <si>
    <t>RUT</t>
  </si>
  <si>
    <t>Nombre</t>
  </si>
  <si>
    <t>Apellido Paterno</t>
  </si>
  <si>
    <t>Apellido Materno</t>
  </si>
  <si>
    <t>Centro Negocio</t>
  </si>
  <si>
    <t>Cargo</t>
  </si>
  <si>
    <t>Dias Trabajados</t>
  </si>
  <si>
    <t>Horas Trabajadas</t>
  </si>
  <si>
    <t>Dias Licencia</t>
  </si>
  <si>
    <t>Dias Ausencia</t>
  </si>
  <si>
    <t>Dias Vacaciones</t>
  </si>
  <si>
    <t>Dias de Suspension</t>
  </si>
  <si>
    <t>Sueldo de Suspension</t>
  </si>
  <si>
    <t>Sueldo AFC de Suspension</t>
  </si>
  <si>
    <t>Sueldo Base Proporcional</t>
  </si>
  <si>
    <t>Cant Hrs Atraso</t>
  </si>
  <si>
    <t>Monto Por Atraso</t>
  </si>
  <si>
    <t>Gratificacion</t>
  </si>
  <si>
    <t>Hora Extra</t>
  </si>
  <si>
    <t>Bonos Imponibles</t>
  </si>
  <si>
    <t>Total Comisiones</t>
  </si>
  <si>
    <t>Semana Corrida</t>
  </si>
  <si>
    <t>Total Haberes Imponibles</t>
  </si>
  <si>
    <t>Movilizacion</t>
  </si>
  <si>
    <t>Colacion</t>
  </si>
  <si>
    <t>Cargas Familiares</t>
  </si>
  <si>
    <t>Bonos No Imponibles</t>
  </si>
  <si>
    <t>Total Haberes No Imponibles</t>
  </si>
  <si>
    <t>Total Haberes</t>
  </si>
  <si>
    <t>Base Imponible</t>
  </si>
  <si>
    <t>Base Tributable</t>
  </si>
  <si>
    <t>Total AFP</t>
  </si>
  <si>
    <t>Tasa AFP</t>
  </si>
  <si>
    <t>Solo AFP</t>
  </si>
  <si>
    <t>Adicional AFP</t>
  </si>
  <si>
    <t>Tasa Adicional AFP</t>
  </si>
  <si>
    <t>INP</t>
  </si>
  <si>
    <t>Trabajo Pesado Empleado</t>
  </si>
  <si>
    <t>FONASA</t>
  </si>
  <si>
    <t>ISAPRE</t>
  </si>
  <si>
    <t>Adicional Salud</t>
  </si>
  <si>
    <t>Total Salud</t>
  </si>
  <si>
    <t>AFC Empleado</t>
  </si>
  <si>
    <t>Leyes Sociales</t>
  </si>
  <si>
    <t>Impuesto Unico</t>
  </si>
  <si>
    <t>Rebaja Zona Extrema</t>
  </si>
  <si>
    <t>Cta Ahorro AFP</t>
  </si>
  <si>
    <t>APV A</t>
  </si>
  <si>
    <t>APV B</t>
  </si>
  <si>
    <t>APV C</t>
  </si>
  <si>
    <t>TOTAL APV</t>
  </si>
  <si>
    <t>Anticipos</t>
  </si>
  <si>
    <t>Otros Descuentos</t>
  </si>
  <si>
    <t>Prestamos Caja</t>
  </si>
  <si>
    <t>Prestamo Social</t>
  </si>
  <si>
    <t>Prestamos Empresa</t>
  </si>
  <si>
    <t>Total Prestamos</t>
  </si>
  <si>
    <t>Seguros Dentales</t>
  </si>
  <si>
    <t>Ahorro Caja</t>
  </si>
  <si>
    <t>Seguros de Vida</t>
  </si>
  <si>
    <t>Cobertura de Suspension Total</t>
  </si>
  <si>
    <t>Cobertura de Suspension</t>
  </si>
  <si>
    <t>Total Descuentos</t>
  </si>
  <si>
    <t>Sueldo Liquido</t>
  </si>
  <si>
    <t>AFC Empresa</t>
  </si>
  <si>
    <t>SIS</t>
  </si>
  <si>
    <t>MUTUAL</t>
  </si>
  <si>
    <t>Caja Compensacion</t>
  </si>
  <si>
    <t>13.143.234-8</t>
  </si>
  <si>
    <t>CESAR ANTONIO</t>
  </si>
  <si>
    <t>MORENO</t>
  </si>
  <si>
    <t>URRUTIA</t>
  </si>
  <si>
    <t>WOM 01</t>
  </si>
  <si>
    <t>20.304.289-2</t>
  </si>
  <si>
    <t>MARIA CONSTANZA</t>
  </si>
  <si>
    <t>DONOSO</t>
  </si>
  <si>
    <t>CABRERA</t>
  </si>
  <si>
    <t>ADMINISTRACION</t>
  </si>
  <si>
    <t>6.885.866-6</t>
  </si>
  <si>
    <t>JORGE LUIS</t>
  </si>
  <si>
    <t>VILLARROEL</t>
  </si>
  <si>
    <t>WOM02</t>
  </si>
  <si>
    <t>MAESTRO  DE PRIMERA CARPINTERO</t>
  </si>
  <si>
    <t>15.065.115-8</t>
  </si>
  <si>
    <t>RODRIGO ALEJANDRO</t>
  </si>
  <si>
    <t>CARDENAS</t>
  </si>
  <si>
    <t>PEREZ</t>
  </si>
  <si>
    <t>SUPERVISOR</t>
  </si>
  <si>
    <t>17.387.995-4</t>
  </si>
  <si>
    <t>LUIS SEBASTIÁN</t>
  </si>
  <si>
    <t>CASTILLO</t>
  </si>
  <si>
    <t>10.633.923-6</t>
  </si>
  <si>
    <t>MARIANO ALFONSO</t>
  </si>
  <si>
    <t>SERRANO</t>
  </si>
  <si>
    <t>MONTECINOS</t>
  </si>
  <si>
    <t>18.946.337-5</t>
  </si>
  <si>
    <t>ANTHONY ALEXANDER</t>
  </si>
  <si>
    <t>OLIVARES</t>
  </si>
  <si>
    <t>MARTINEZ</t>
  </si>
  <si>
    <t>15.865.837-2</t>
  </si>
  <si>
    <t>SEBASTIAN RODRIGO</t>
  </si>
  <si>
    <t>MORALES</t>
  </si>
  <si>
    <t>CORNEJO</t>
  </si>
  <si>
    <t>15.984.497-8</t>
  </si>
  <si>
    <t>CLAUDIO ANTONIO</t>
  </si>
  <si>
    <t>FLORES</t>
  </si>
  <si>
    <t>BASTIAS</t>
  </si>
  <si>
    <t>AFIN</t>
  </si>
  <si>
    <t>20.282.372-6</t>
  </si>
  <si>
    <t>PATRICIO ANDRES</t>
  </si>
  <si>
    <t>ZAVALA</t>
  </si>
  <si>
    <t>MATELUNA</t>
  </si>
  <si>
    <t>13.030.425-7</t>
  </si>
  <si>
    <t>CARLOS ANTONIO</t>
  </si>
  <si>
    <t>VALENZUELA</t>
  </si>
  <si>
    <t>SALAZAR</t>
  </si>
  <si>
    <t>9.451.186-0</t>
  </si>
  <si>
    <t>GUSTAVO ENRIQUE</t>
  </si>
  <si>
    <t>MELLADO</t>
  </si>
  <si>
    <t>OSES</t>
  </si>
  <si>
    <t>24.349.134-7</t>
  </si>
  <si>
    <t>JHONNY FRANCK</t>
  </si>
  <si>
    <t>ANDRADE</t>
  </si>
  <si>
    <t>18.659.490-8</t>
  </si>
  <si>
    <t>GONZALO SEBASTIAN</t>
  </si>
  <si>
    <t>PACHECO</t>
  </si>
  <si>
    <t>ARREDONDO</t>
  </si>
  <si>
    <t>MAESTRO DE PRIMERA ALBAÑIL</t>
  </si>
  <si>
    <t>11.961.183-0</t>
  </si>
  <si>
    <t>LUIS ALBERTO</t>
  </si>
  <si>
    <t>MOLINA</t>
  </si>
  <si>
    <t>HENRIQUEZ</t>
  </si>
  <si>
    <t>10.178.197-6</t>
  </si>
  <si>
    <t>MARCO ANTONIO</t>
  </si>
  <si>
    <t>FERNANDEZ</t>
  </si>
  <si>
    <t>VILLALOBOS</t>
  </si>
  <si>
    <t>7.941.864-1</t>
  </si>
  <si>
    <t>BERNABE DEL CARMEN</t>
  </si>
  <si>
    <t>CISTERNA</t>
  </si>
  <si>
    <t>CARVAJAL</t>
  </si>
  <si>
    <t>12.327.180-7</t>
  </si>
  <si>
    <t>JUAN HERMO</t>
  </si>
  <si>
    <t>PARRA</t>
  </si>
  <si>
    <t>HERRERA</t>
  </si>
  <si>
    <t>11.386.916-K</t>
  </si>
  <si>
    <t>RAUL HERNAN</t>
  </si>
  <si>
    <t>MENA</t>
  </si>
  <si>
    <t>MAESTRO DE PRIMERA CARPINTERO</t>
  </si>
  <si>
    <t>19.716.707-6</t>
  </si>
  <si>
    <t>HERMO HERNALDO</t>
  </si>
  <si>
    <t>NAVARRETE</t>
  </si>
  <si>
    <t>21.161.290-8</t>
  </si>
  <si>
    <t>IGNACIO DAMIAN</t>
  </si>
  <si>
    <t>RODRIGUEZ</t>
  </si>
  <si>
    <t>12.039.142-9</t>
  </si>
  <si>
    <t>ROMULO AUGUSTO</t>
  </si>
  <si>
    <t>BRUNA</t>
  </si>
  <si>
    <t>8.555.302-K</t>
  </si>
  <si>
    <t>SEGUNDO EDUARDO</t>
  </si>
  <si>
    <t>ACUÑA</t>
  </si>
  <si>
    <t>PRADENAS</t>
  </si>
  <si>
    <t>18.416.936-3</t>
  </si>
  <si>
    <t>ROBERTO MICHAEL</t>
  </si>
  <si>
    <t>DURAN</t>
  </si>
  <si>
    <t>CASTRO</t>
  </si>
  <si>
    <t>Total</t>
  </si>
  <si>
    <t>Total Bonos</t>
  </si>
  <si>
    <t>BONO PRODUCCION</t>
  </si>
  <si>
    <t>Total Hora Extra</t>
  </si>
  <si>
    <t>Total Bonos No Imponibles</t>
  </si>
  <si>
    <t>DESGASTE DE HERRAMIENTAS</t>
  </si>
  <si>
    <t>Total Anticipos</t>
  </si>
  <si>
    <t>ANTICIPO DE SUELDO</t>
  </si>
  <si>
    <t>ANTICIPO DE SUELDO&lt;N&gt;</t>
  </si>
  <si>
    <t>Total Otros Descuentos</t>
  </si>
  <si>
    <t>COSTO EMPRESA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</si>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</sst>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LIBRO" displayName="LIBRO" ref="A3:BQ8" totalsRowCount="1">
  <autoFilter ref="A3:BQ7"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  <filterColumn colId="62" hiddenButton="1"/>
    <filterColumn colId="63" hiddenButton="1"/>
    <filterColumn colId="64" hiddenButton="1"/>
    <filterColumn colId="65" hiddenButton="1"/>
    <filterColumn colId="66" hiddenButton="1"/>
    <filterColumn colId="67" hiddenButton="1"/>
    <filterColumn colId="68" hiddenButton="1"/>
  </autoFilter>
  <tableColumns count="69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Cargo" totalsRowFunction="sum"/>
    <tableColumn id="7" name="Dias Trabajados" totalsRowFunction="sum"/>
    <tableColumn id="8" name="Horas Trabajadas" totalsRowFunction="sum"/>
    <tableColumn id="9" name="Dias Licencia" totalsRowFunction="sum"/>
    <tableColumn id="10" name="Dias Ausencia" totalsRowFunction="sum"/>
    <tableColumn id="11" name="Dias Vacaciones" totalsRowFunction="sum"/>
    <tableColumn id="12" name="Dias de Suspension" totalsRowFunction="sum"/>
    <tableColumn id="13" name="Sueldo de Suspension" totalsRowFunction="sum"/>
    <tableColumn id="14" name="Sueldo AFC de Suspension" totalsRowFunction="sum"/>
    <tableColumn id="15" name="Sueldo Base Proporcional" totalsRowFunction="sum"/>
    <tableColumn id="16" name="Cant Hrs Atraso" totalsRowFunction="sum"/>
    <tableColumn id="17" name="Monto Por Atraso" totalsRowFunction="sum"/>
    <tableColumn id="18" name="Gratificacion" totalsRowFunction="sum"/>
    <tableColumn id="19" name="Hora Extra" totalsRowFunction="sum"/>
    <tableColumn id="20" name="Bonos Imponibles" totalsRowFunction="sum"/>
    <tableColumn id="21" name="Total Comisiones" totalsRowFunction="sum"/>
    <tableColumn id="22" name="Semana Corrida" totalsRowFunction="sum"/>
    <tableColumn id="23" name="Total Haberes Imponibles" totalsRowFunction="sum"/>
    <tableColumn id="24" name="Movilizacion" totalsRowFunction="sum"/>
    <tableColumn id="25" name="Colacion" totalsRowFunction="sum"/>
    <tableColumn id="26" name="Cargas Familiares" totalsRowFunction="sum"/>
    <tableColumn id="27" name="Bonos No Imponibles" totalsRowFunction="sum"/>
    <tableColumn id="28" name="Total Haberes No Imponibles" totalsRowFunction="sum"/>
    <tableColumn id="29" name="Total Haberes" totalsRowFunction="sum"/>
    <tableColumn id="30" name="Base Imponible" totalsRowFunction="sum"/>
    <tableColumn id="31" name="Base Tributable" totalsRowFunction="sum"/>
    <tableColumn id="32" name="Total AFP" totalsRowFunction="sum"/>
    <tableColumn id="33" name="Tasa AFP" totalsRowFunction="sum"/>
    <tableColumn id="34" name="Solo AFP" totalsRowFunction="sum"/>
    <tableColumn id="35" name="Adicional AFP" totalsRowFunction="sum"/>
    <tableColumn id="36" name="Tasa Adicional AFP" totalsRowFunction="sum"/>
    <tableColumn id="37" name="INP" totalsRowFunction="sum"/>
    <tableColumn id="38" name="Trabajo Pesado Empleado" totalsRowFunction="sum"/>
    <tableColumn id="39" name="FONASA" totalsRowFunction="sum"/>
    <tableColumn id="40" name="ISAPRE" totalsRowFunction="sum"/>
    <tableColumn id="41" name="Adicional Salud" totalsRowFunction="sum"/>
    <tableColumn id="42" name="Total Salud" totalsRowFunction="sum"/>
    <tableColumn id="43" name="AFC Empleado" totalsRowFunction="sum"/>
    <tableColumn id="44" name="Leyes Sociales" totalsRowFunction="sum"/>
    <tableColumn id="45" name="Impuesto Unico" totalsRowFunction="sum"/>
    <tableColumn id="46" name="Rebaja Zona Extrema" totalsRowFunction="sum"/>
    <tableColumn id="47" name="Cta Ahorro AFP" totalsRowFunction="sum"/>
    <tableColumn id="48" name="APV A" totalsRowFunction="sum"/>
    <tableColumn id="49" name="APV B" totalsRowFunction="sum"/>
    <tableColumn id="50" name="APV C" totalsRowFunction="sum"/>
    <tableColumn id="51" name="TOTAL APV" totalsRowFunction="sum"/>
    <tableColumn id="52" name="Anticipos" totalsRowFunction="sum"/>
    <tableColumn id="53" name="Otros Descuentos" totalsRowFunction="sum"/>
    <tableColumn id="54" name="Prestamos Caja" totalsRowFunction="sum"/>
    <tableColumn id="55" name="Prestamo Social" totalsRowFunction="sum"/>
    <tableColumn id="56" name="Prestamos Empresa" totalsRowFunction="sum"/>
    <tableColumn id="57" name="Total Prestamos" totalsRowFunction="sum"/>
    <tableColumn id="58" name="Seguros Dentales" totalsRowFunction="sum"/>
    <tableColumn id="59" name="Ahorro Caja" totalsRowFunction="sum"/>
    <tableColumn id="60" name="Seguros de Vida" totalsRowFunction="sum"/>
    <tableColumn id="61" name="Cobertura de Suspension Total" totalsRowFunction="sum"/>
    <tableColumn id="62" name="Cobertura de Suspension" totalsRowFunction="sum"/>
    <tableColumn id="63" name="Total Descuentos" totalsRowFunction="sum"/>
    <tableColumn id="64" name="Sueldo Liquido" totalsRowFunction="sum"/>
    <tableColumn id="65" name="AFC Empresa" totalsRowFunction="sum"/>
    <tableColumn id="66" name="SIS" totalsRowFunction="sum"/>
    <tableColumn id="67" name="MUTUAL" totalsRowFunction="sum"/>
    <tableColumn id="68" name="Caja Compensacion" totalsRowFunction="sum"/>
    <tableColumn id="69" name="COSTO EMPRESA" totalsRowFunction="sum">
      <calculatedColumnFormula>LIBRO[[#This Row],[MUTUAL]]+LIBRO[[#This Row],[SIS]]+LIBRO[[#This Row],[AFC Empresa]]+LIBRO[[#This Row],[Total Haberes]]</calculatedColumnFormula>
    </tableColumn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id="2" name="BONOS" displayName="BONOS" ref="A3:G28" totalsRowCount="1">
  <autoFilter ref="A3:G27">
    <filterColumn colId="5" hiddenButton="1"/>
    <filterColumn colId="6" hiddenButton="1"/>
  </autoFilter>
  <tableColumns count="7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Bonos" totalsRowFunction="sum"/>
    <tableColumn id="7" name="BONO PRODUCCION" totalsRowFunction="sum"/>
  </tableColumns>
  <tableStyleInfo name="TableStyleLight1" showFirstColumn="0" showLastColumn="0" showRowStripes="0" showColumnStripes="0"/>
</table>
</file>

<file path=xl/tables/table3.xml><?xml version="1.0" encoding="utf-8"?>
<table xmlns="http://schemas.openxmlformats.org/spreadsheetml/2006/main" id="3" name="HORAEXTRA" displayName="HORAEXTRA" ref="A3:F28" totalsRowCount="1">
  <autoFilter ref="A3:F27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Hora Extra" totalsRowFunction="sum"/>
  </tableColumns>
  <tableStyleInfo name="TableStyleLight1" showFirstColumn="0" showLastColumn="0" showRowStripes="0" showColumnStripes="0"/>
</table>
</file>

<file path=xl/tables/table4.xml><?xml version="1.0" encoding="utf-8"?>
<table xmlns="http://schemas.openxmlformats.org/spreadsheetml/2006/main" id="4" name="COMISIONES" displayName="COMISIONES" ref="A3:F28" totalsRowCount="1">
  <autoFilter ref="A3:F27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Comisiones" totalsRowFunction="sum"/>
  </tableColumns>
  <tableStyleInfo name="TableStyleLight1" showFirstColumn="0" showLastColumn="0" showRowStripes="0" showColumnStripes="0"/>
</table>
</file>

<file path=xl/tables/table5.xml><?xml version="1.0" encoding="utf-8"?>
<table xmlns="http://schemas.openxmlformats.org/spreadsheetml/2006/main" id="5" name="NOIMPONIBLE" displayName="NOIMPONIBLE" ref="A3:G28" totalsRowCount="1">
  <autoFilter ref="A3:G27">
    <filterColumn colId="5" hiddenButton="1"/>
    <filterColumn colId="6" hiddenButton="1"/>
  </autoFilter>
  <tableColumns count="7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Bonos No Imponibles" totalsRowFunction="sum"/>
    <tableColumn id="7" name="DESGASTE DE HERRAMIENTAS" totalsRowFunction="sum"/>
  </tableColumns>
  <tableStyleInfo name="TableStyleLight1" showFirstColumn="0" showLastColumn="0" showRowStripes="0" showColumnStripes="0"/>
</table>
</file>

<file path=xl/tables/table6.xml><?xml version="1.0" encoding="utf-8"?>
<table xmlns="http://schemas.openxmlformats.org/spreadsheetml/2006/main" id="6" name="PRESTAMOS" displayName="PRESTAMOS" ref="A3:F28" totalsRowCount="1">
  <autoFilter ref="A3:F27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Prestamos" totalsRowFunction="sum"/>
  </tableColumns>
  <tableStyleInfo name="TableStyleLight1" showFirstColumn="0" showLastColumn="0" showRowStripes="0" showColumnStripes="0"/>
</table>
</file>

<file path=xl/tables/table7.xml><?xml version="1.0" encoding="utf-8"?>
<table xmlns="http://schemas.openxmlformats.org/spreadsheetml/2006/main" id="7" name="ANTICIPOS" displayName="ANTICIPOS" ref="A3:H28" totalsRowCount="1">
  <autoFilter ref="A3:H27">
    <filterColumn colId="5" hiddenButton="1"/>
    <filterColumn colId="6" hiddenButton="1"/>
    <filterColumn colId="7" hiddenButton="1"/>
  </autoFilter>
  <tableColumns count="8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Anticipos" totalsRowFunction="sum"/>
    <tableColumn id="7" name="ANTICIPO DE SUELDO" totalsRowFunction="sum"/>
    <tableColumn id="8" name="ANTICIPO DE SUELDO&lt;N&gt;"/>
  </tableColumns>
  <tableStyleInfo name="TableStyleLight1" showFirstColumn="0" showLastColumn="0" showRowStripes="0" showColumnStripes="0"/>
</table>
</file>

<file path=xl/tables/table8.xml><?xml version="1.0" encoding="utf-8"?>
<table xmlns="http://schemas.openxmlformats.org/spreadsheetml/2006/main" id="8" name="DESCUENTOS" displayName="DESCUENTOS" ref="A3:F28" totalsRowCount="1">
  <autoFilter ref="A3:F27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Otros Descuentos" totalsRowFunction="sum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Q8"/>
  <sheetViews>
    <sheetView tabSelected="1" workbookViewId="0">
      <selection activeCell="E11" sqref="E11"/>
    </sheetView>
  </sheetViews>
  <sheetFormatPr baseColWidth="10" defaultColWidth="9.140625" defaultRowHeight="15" x14ac:dyDescent="0.25"/>
  <sheetData>
    <row r="3" spans="1:69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  <c r="AB3" t="s">
        <v>27</v>
      </c>
      <c r="AC3" t="s">
        <v>28</v>
      </c>
      <c r="AD3" t="s">
        <v>29</v>
      </c>
      <c r="AE3" t="s">
        <v>30</v>
      </c>
      <c r="AF3" t="s">
        <v>31</v>
      </c>
      <c r="AG3" t="s">
        <v>32</v>
      </c>
      <c r="AH3" t="s">
        <v>33</v>
      </c>
      <c r="AI3" t="s">
        <v>34</v>
      </c>
      <c r="AJ3" t="s">
        <v>35</v>
      </c>
      <c r="AK3" t="s">
        <v>36</v>
      </c>
      <c r="AL3" t="s">
        <v>37</v>
      </c>
      <c r="AM3" t="s">
        <v>38</v>
      </c>
      <c r="AN3" t="s">
        <v>39</v>
      </c>
      <c r="AO3" t="s">
        <v>40</v>
      </c>
      <c r="AP3" t="s">
        <v>41</v>
      </c>
      <c r="AQ3" t="s">
        <v>42</v>
      </c>
      <c r="AR3" t="s">
        <v>43</v>
      </c>
      <c r="AS3" t="s">
        <v>44</v>
      </c>
      <c r="AT3" t="s">
        <v>45</v>
      </c>
      <c r="AU3" t="s">
        <v>46</v>
      </c>
      <c r="AV3" t="s">
        <v>47</v>
      </c>
      <c r="AW3" t="s">
        <v>48</v>
      </c>
      <c r="AX3" t="s">
        <v>49</v>
      </c>
      <c r="AY3" t="s">
        <v>50</v>
      </c>
      <c r="AZ3" t="s">
        <v>51</v>
      </c>
      <c r="BA3" t="s">
        <v>52</v>
      </c>
      <c r="BB3" t="s">
        <v>53</v>
      </c>
      <c r="BC3" t="s">
        <v>54</v>
      </c>
      <c r="BD3" t="s">
        <v>55</v>
      </c>
      <c r="BE3" t="s">
        <v>56</v>
      </c>
      <c r="BF3" t="s">
        <v>57</v>
      </c>
      <c r="BG3" t="s">
        <v>58</v>
      </c>
      <c r="BH3" t="s">
        <v>59</v>
      </c>
      <c r="BI3" t="s">
        <v>60</v>
      </c>
      <c r="BJ3" t="s">
        <v>61</v>
      </c>
      <c r="BK3" t="s">
        <v>62</v>
      </c>
      <c r="BL3" t="s">
        <v>63</v>
      </c>
      <c r="BM3" t="s">
        <v>64</v>
      </c>
      <c r="BN3" t="s">
        <v>65</v>
      </c>
      <c r="BO3" t="s">
        <v>66</v>
      </c>
      <c r="BP3" t="s">
        <v>67</v>
      </c>
      <c r="BQ3" t="s">
        <v>175</v>
      </c>
    </row>
    <row r="4" spans="1:69" x14ac:dyDescent="0.25">
      <c r="A4" t="s">
        <v>78</v>
      </c>
      <c r="B4" t="s">
        <v>79</v>
      </c>
      <c r="C4" t="s">
        <v>76</v>
      </c>
      <c r="D4" t="s">
        <v>80</v>
      </c>
      <c r="E4" t="s">
        <v>81</v>
      </c>
      <c r="F4" t="s">
        <v>82</v>
      </c>
      <c r="G4">
        <v>26</v>
      </c>
      <c r="H4">
        <v>0</v>
      </c>
      <c r="I4">
        <v>0</v>
      </c>
      <c r="J4">
        <v>0</v>
      </c>
      <c r="K4">
        <v>0</v>
      </c>
      <c r="L4">
        <v>0</v>
      </c>
      <c r="O4">
        <v>382541</v>
      </c>
      <c r="P4">
        <v>0</v>
      </c>
      <c r="Q4">
        <v>0</v>
      </c>
      <c r="R4">
        <v>95635</v>
      </c>
      <c r="S4">
        <v>0</v>
      </c>
      <c r="T4">
        <v>0</v>
      </c>
      <c r="U4">
        <v>0</v>
      </c>
      <c r="V4">
        <v>0</v>
      </c>
      <c r="W4">
        <v>478176</v>
      </c>
      <c r="X4">
        <v>4333</v>
      </c>
      <c r="Y4">
        <v>4333</v>
      </c>
      <c r="Z4">
        <v>0</v>
      </c>
      <c r="AA4">
        <v>0</v>
      </c>
      <c r="AB4">
        <v>8666</v>
      </c>
      <c r="AC4">
        <v>486842</v>
      </c>
      <c r="AD4">
        <v>478176</v>
      </c>
      <c r="AE4">
        <v>390001</v>
      </c>
      <c r="AF4">
        <v>54703</v>
      </c>
      <c r="AG4">
        <v>11.44</v>
      </c>
      <c r="AH4">
        <v>54703</v>
      </c>
      <c r="AI4">
        <v>0</v>
      </c>
      <c r="AJ4">
        <v>0</v>
      </c>
      <c r="AK4">
        <v>0</v>
      </c>
      <c r="AL4">
        <v>0</v>
      </c>
      <c r="AM4">
        <v>33472</v>
      </c>
      <c r="AN4">
        <v>0</v>
      </c>
      <c r="AO4">
        <v>0</v>
      </c>
      <c r="AP4">
        <v>33472</v>
      </c>
      <c r="AQ4">
        <v>0</v>
      </c>
      <c r="AR4">
        <v>88175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88175</v>
      </c>
      <c r="BL4">
        <v>398667</v>
      </c>
      <c r="BM4">
        <v>14345</v>
      </c>
      <c r="BN4">
        <v>7029</v>
      </c>
      <c r="BO4">
        <v>16641</v>
      </c>
      <c r="BP4">
        <v>0</v>
      </c>
      <c r="BQ4">
        <f>LIBRO[[#This Row],[MUTUAL]]+LIBRO[[#This Row],[SIS]]+LIBRO[[#This Row],[AFC Empresa]]+LIBRO[[#This Row],[Total Haberes]]</f>
        <v>524857</v>
      </c>
    </row>
    <row r="5" spans="1:69" x14ac:dyDescent="0.25">
      <c r="A5" t="s">
        <v>83</v>
      </c>
      <c r="B5" t="s">
        <v>84</v>
      </c>
      <c r="C5" t="s">
        <v>85</v>
      </c>
      <c r="D5" t="s">
        <v>86</v>
      </c>
      <c r="E5" t="s">
        <v>81</v>
      </c>
      <c r="F5" t="s">
        <v>87</v>
      </c>
      <c r="G5">
        <v>26</v>
      </c>
      <c r="H5">
        <v>0</v>
      </c>
      <c r="I5">
        <v>0</v>
      </c>
      <c r="J5">
        <v>0</v>
      </c>
      <c r="K5">
        <v>0</v>
      </c>
      <c r="L5">
        <v>0</v>
      </c>
      <c r="O5">
        <v>382587</v>
      </c>
      <c r="P5">
        <v>0</v>
      </c>
      <c r="Q5">
        <v>0</v>
      </c>
      <c r="R5">
        <v>95647</v>
      </c>
      <c r="S5">
        <v>0</v>
      </c>
      <c r="T5">
        <v>0</v>
      </c>
      <c r="U5">
        <v>0</v>
      </c>
      <c r="V5">
        <v>0</v>
      </c>
      <c r="W5">
        <v>478234</v>
      </c>
      <c r="X5">
        <v>4333</v>
      </c>
      <c r="Y5">
        <v>4333</v>
      </c>
      <c r="Z5">
        <v>0</v>
      </c>
      <c r="AA5">
        <v>0</v>
      </c>
      <c r="AB5">
        <v>8666</v>
      </c>
      <c r="AC5">
        <v>486900</v>
      </c>
      <c r="AD5">
        <v>478234</v>
      </c>
      <c r="AE5">
        <v>390000</v>
      </c>
      <c r="AF5">
        <v>54758</v>
      </c>
      <c r="AG5">
        <v>11.45</v>
      </c>
      <c r="AH5">
        <v>54758</v>
      </c>
      <c r="AI5">
        <v>0</v>
      </c>
      <c r="AJ5">
        <v>0</v>
      </c>
      <c r="AK5">
        <v>0</v>
      </c>
      <c r="AL5">
        <v>0</v>
      </c>
      <c r="AM5">
        <v>33476</v>
      </c>
      <c r="AN5">
        <v>0</v>
      </c>
      <c r="AO5">
        <v>0</v>
      </c>
      <c r="AP5">
        <v>33476</v>
      </c>
      <c r="AQ5">
        <v>0</v>
      </c>
      <c r="AR5">
        <v>88234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88234</v>
      </c>
      <c r="BL5">
        <v>398666</v>
      </c>
      <c r="BM5">
        <v>14347</v>
      </c>
      <c r="BN5">
        <v>7030</v>
      </c>
      <c r="BO5">
        <v>16643</v>
      </c>
      <c r="BP5">
        <v>0</v>
      </c>
      <c r="BQ5">
        <f>LIBRO[[#This Row],[MUTUAL]]+LIBRO[[#This Row],[SIS]]+LIBRO[[#This Row],[AFC Empresa]]+LIBRO[[#This Row],[Total Haberes]]</f>
        <v>524920</v>
      </c>
    </row>
    <row r="6" spans="1:69" x14ac:dyDescent="0.25">
      <c r="A6" t="s">
        <v>123</v>
      </c>
      <c r="B6" t="s">
        <v>124</v>
      </c>
      <c r="C6" t="s">
        <v>125</v>
      </c>
      <c r="D6" t="s">
        <v>126</v>
      </c>
      <c r="E6" t="s">
        <v>81</v>
      </c>
      <c r="F6" t="s">
        <v>127</v>
      </c>
      <c r="G6">
        <v>26</v>
      </c>
      <c r="H6">
        <v>0</v>
      </c>
      <c r="I6">
        <v>0</v>
      </c>
      <c r="J6">
        <v>0</v>
      </c>
      <c r="K6">
        <v>0</v>
      </c>
      <c r="L6">
        <v>0</v>
      </c>
      <c r="O6">
        <v>378549</v>
      </c>
      <c r="P6">
        <v>0</v>
      </c>
      <c r="Q6">
        <v>0</v>
      </c>
      <c r="R6">
        <v>94637</v>
      </c>
      <c r="S6">
        <v>0</v>
      </c>
      <c r="T6">
        <v>0</v>
      </c>
      <c r="U6">
        <v>0</v>
      </c>
      <c r="V6">
        <v>0</v>
      </c>
      <c r="W6">
        <v>473186</v>
      </c>
      <c r="X6">
        <v>4333</v>
      </c>
      <c r="Y6">
        <v>4333</v>
      </c>
      <c r="Z6">
        <v>0</v>
      </c>
      <c r="AA6">
        <v>0</v>
      </c>
      <c r="AB6">
        <v>8666</v>
      </c>
      <c r="AC6">
        <v>481852</v>
      </c>
      <c r="AD6">
        <v>473186</v>
      </c>
      <c r="AE6">
        <v>390000</v>
      </c>
      <c r="AF6">
        <v>50063</v>
      </c>
      <c r="AG6">
        <v>10.58</v>
      </c>
      <c r="AH6">
        <v>50063</v>
      </c>
      <c r="AI6">
        <v>0</v>
      </c>
      <c r="AJ6">
        <v>0</v>
      </c>
      <c r="AK6">
        <v>0</v>
      </c>
      <c r="AL6">
        <v>0</v>
      </c>
      <c r="AM6">
        <v>33123</v>
      </c>
      <c r="AN6">
        <v>0</v>
      </c>
      <c r="AO6">
        <v>0</v>
      </c>
      <c r="AP6">
        <v>33123</v>
      </c>
      <c r="AQ6">
        <v>0</v>
      </c>
      <c r="AR6">
        <v>83186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83186</v>
      </c>
      <c r="BL6">
        <v>398666</v>
      </c>
      <c r="BM6">
        <v>14196</v>
      </c>
      <c r="BN6">
        <v>6956</v>
      </c>
      <c r="BO6">
        <v>16467</v>
      </c>
      <c r="BP6">
        <v>0</v>
      </c>
      <c r="BQ6">
        <f>LIBRO[[#This Row],[MUTUAL]]+LIBRO[[#This Row],[SIS]]+LIBRO[[#This Row],[AFC Empresa]]+LIBRO[[#This Row],[Total Haberes]]</f>
        <v>519471</v>
      </c>
    </row>
    <row r="7" spans="1:69" x14ac:dyDescent="0.25">
      <c r="A7" t="s">
        <v>144</v>
      </c>
      <c r="B7" t="s">
        <v>145</v>
      </c>
      <c r="C7" t="s">
        <v>86</v>
      </c>
      <c r="D7" t="s">
        <v>146</v>
      </c>
      <c r="E7" t="s">
        <v>81</v>
      </c>
      <c r="F7" t="s">
        <v>147</v>
      </c>
      <c r="G7">
        <v>26</v>
      </c>
      <c r="H7">
        <v>0</v>
      </c>
      <c r="I7">
        <v>0</v>
      </c>
      <c r="J7">
        <v>0</v>
      </c>
      <c r="K7">
        <v>0</v>
      </c>
      <c r="L7">
        <v>0</v>
      </c>
      <c r="O7">
        <v>382541</v>
      </c>
      <c r="P7">
        <v>0</v>
      </c>
      <c r="Q7">
        <v>0</v>
      </c>
      <c r="R7">
        <v>95635</v>
      </c>
      <c r="S7">
        <v>0</v>
      </c>
      <c r="T7">
        <v>0</v>
      </c>
      <c r="U7">
        <v>0</v>
      </c>
      <c r="V7">
        <v>0</v>
      </c>
      <c r="W7">
        <v>478176</v>
      </c>
      <c r="X7">
        <v>4333</v>
      </c>
      <c r="Y7">
        <v>4333</v>
      </c>
      <c r="Z7">
        <v>0</v>
      </c>
      <c r="AA7">
        <v>0</v>
      </c>
      <c r="AB7">
        <v>8666</v>
      </c>
      <c r="AC7">
        <v>486842</v>
      </c>
      <c r="AD7">
        <v>478176</v>
      </c>
      <c r="AE7">
        <v>390001</v>
      </c>
      <c r="AF7">
        <v>54703</v>
      </c>
      <c r="AG7">
        <v>11.44</v>
      </c>
      <c r="AH7">
        <v>54703</v>
      </c>
      <c r="AI7">
        <v>0</v>
      </c>
      <c r="AJ7">
        <v>0</v>
      </c>
      <c r="AK7">
        <v>0</v>
      </c>
      <c r="AL7">
        <v>0</v>
      </c>
      <c r="AM7">
        <v>33472</v>
      </c>
      <c r="AN7">
        <v>0</v>
      </c>
      <c r="AO7">
        <v>0</v>
      </c>
      <c r="AP7">
        <v>33472</v>
      </c>
      <c r="AQ7">
        <v>0</v>
      </c>
      <c r="AR7">
        <v>88175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88175</v>
      </c>
      <c r="BL7">
        <v>398667</v>
      </c>
      <c r="BM7">
        <v>14345</v>
      </c>
      <c r="BN7">
        <v>7029</v>
      </c>
      <c r="BO7">
        <v>16641</v>
      </c>
      <c r="BP7">
        <v>0</v>
      </c>
      <c r="BQ7">
        <f>LIBRO[[#This Row],[MUTUAL]]+LIBRO[[#This Row],[SIS]]+LIBRO[[#This Row],[AFC Empresa]]+LIBRO[[#This Row],[Total Haberes]]</f>
        <v>524857</v>
      </c>
    </row>
    <row r="8" spans="1:69" x14ac:dyDescent="0.25">
      <c r="A8" t="s">
        <v>165</v>
      </c>
      <c r="B8" t="s">
        <v>176</v>
      </c>
      <c r="F8">
        <f>SUBTOTAL(109,LIBRO[Cargo])</f>
        <v>0</v>
      </c>
      <c r="G8">
        <f>SUBTOTAL(109,LIBRO[Dias Trabajados])</f>
        <v>104</v>
      </c>
      <c r="H8">
        <f>SUBTOTAL(109,LIBRO[Horas Trabajadas])</f>
        <v>0</v>
      </c>
      <c r="I8">
        <f>SUBTOTAL(109,LIBRO[Dias Licencia])</f>
        <v>0</v>
      </c>
      <c r="J8">
        <f>SUBTOTAL(109,LIBRO[Dias Ausencia])</f>
        <v>0</v>
      </c>
      <c r="K8">
        <f>SUBTOTAL(109,LIBRO[Dias Vacaciones])</f>
        <v>0</v>
      </c>
      <c r="L8">
        <f>SUBTOTAL(109,LIBRO[Dias de Suspension])</f>
        <v>0</v>
      </c>
      <c r="M8">
        <f>SUBTOTAL(109,LIBRO[Sueldo de Suspension])</f>
        <v>0</v>
      </c>
      <c r="N8">
        <f>SUBTOTAL(109,LIBRO[Sueldo AFC de Suspension])</f>
        <v>0</v>
      </c>
      <c r="O8">
        <f>SUBTOTAL(109,LIBRO[Sueldo Base Proporcional])</f>
        <v>1526218</v>
      </c>
      <c r="P8">
        <f>SUBTOTAL(109,LIBRO[Cant Hrs Atraso])</f>
        <v>0</v>
      </c>
      <c r="Q8">
        <f>SUBTOTAL(109,LIBRO[Monto Por Atraso])</f>
        <v>0</v>
      </c>
      <c r="R8">
        <f>SUBTOTAL(109,LIBRO[Gratificacion])</f>
        <v>381554</v>
      </c>
      <c r="S8">
        <f>SUBTOTAL(109,LIBRO[Hora Extra])</f>
        <v>0</v>
      </c>
      <c r="T8">
        <f>SUBTOTAL(109,LIBRO[Bonos Imponibles])</f>
        <v>0</v>
      </c>
      <c r="U8">
        <f>SUBTOTAL(109,LIBRO[Total Comisiones])</f>
        <v>0</v>
      </c>
      <c r="V8">
        <f>SUBTOTAL(109,LIBRO[Semana Corrida])</f>
        <v>0</v>
      </c>
      <c r="W8">
        <f>SUBTOTAL(109,LIBRO[Total Haberes Imponibles])</f>
        <v>1907772</v>
      </c>
      <c r="X8">
        <f>SUBTOTAL(109,LIBRO[Movilizacion])</f>
        <v>17332</v>
      </c>
      <c r="Y8">
        <f>SUBTOTAL(109,LIBRO[Colacion])</f>
        <v>17332</v>
      </c>
      <c r="Z8">
        <f>SUBTOTAL(109,LIBRO[Cargas Familiares])</f>
        <v>0</v>
      </c>
      <c r="AA8">
        <f>SUBTOTAL(109,LIBRO[Bonos No Imponibles])</f>
        <v>0</v>
      </c>
      <c r="AB8">
        <f>SUBTOTAL(109,LIBRO[Total Haberes No Imponibles])</f>
        <v>34664</v>
      </c>
      <c r="AC8">
        <f>SUBTOTAL(109,LIBRO[Total Haberes])</f>
        <v>1942436</v>
      </c>
      <c r="AD8">
        <f>SUBTOTAL(109,LIBRO[Base Imponible])</f>
        <v>1907772</v>
      </c>
      <c r="AE8">
        <f>SUBTOTAL(109,LIBRO[Base Tributable])</f>
        <v>1560002</v>
      </c>
      <c r="AF8">
        <f>SUBTOTAL(109,LIBRO[Total AFP])</f>
        <v>214227</v>
      </c>
      <c r="AG8">
        <f>SUBTOTAL(109,LIBRO[Tasa AFP])</f>
        <v>44.91</v>
      </c>
      <c r="AH8">
        <f>SUBTOTAL(109,LIBRO[Solo AFP])</f>
        <v>214227</v>
      </c>
      <c r="AI8">
        <f>SUBTOTAL(109,LIBRO[Adicional AFP])</f>
        <v>0</v>
      </c>
      <c r="AJ8">
        <f>SUBTOTAL(109,LIBRO[Tasa Adicional AFP])</f>
        <v>0</v>
      </c>
      <c r="AK8">
        <f>SUBTOTAL(109,LIBRO[INP])</f>
        <v>0</v>
      </c>
      <c r="AL8">
        <f>SUBTOTAL(109,LIBRO[Trabajo Pesado Empleado])</f>
        <v>0</v>
      </c>
      <c r="AM8">
        <f>SUBTOTAL(109,LIBRO[FONASA])</f>
        <v>133543</v>
      </c>
      <c r="AN8">
        <f>SUBTOTAL(109,LIBRO[ISAPRE])</f>
        <v>0</v>
      </c>
      <c r="AO8">
        <f>SUBTOTAL(109,LIBRO[Adicional Salud])</f>
        <v>0</v>
      </c>
      <c r="AP8">
        <f>SUBTOTAL(109,LIBRO[Total Salud])</f>
        <v>133543</v>
      </c>
      <c r="AQ8">
        <f>SUBTOTAL(109,LIBRO[AFC Empleado])</f>
        <v>0</v>
      </c>
      <c r="AR8">
        <f>SUBTOTAL(109,LIBRO[Leyes Sociales])</f>
        <v>347770</v>
      </c>
      <c r="AS8">
        <f>SUBTOTAL(109,LIBRO[Impuesto Unico])</f>
        <v>0</v>
      </c>
      <c r="AT8">
        <f>SUBTOTAL(109,LIBRO[Rebaja Zona Extrema])</f>
        <v>0</v>
      </c>
      <c r="AU8">
        <f>SUBTOTAL(109,LIBRO[Cta Ahorro AFP])</f>
        <v>0</v>
      </c>
      <c r="AV8">
        <f>SUBTOTAL(109,LIBRO[APV A])</f>
        <v>0</v>
      </c>
      <c r="AW8">
        <f>SUBTOTAL(109,LIBRO[APV B])</f>
        <v>0</v>
      </c>
      <c r="AX8">
        <f>SUBTOTAL(109,LIBRO[APV C])</f>
        <v>0</v>
      </c>
      <c r="AY8">
        <f>SUBTOTAL(109,LIBRO[TOTAL APV])</f>
        <v>0</v>
      </c>
      <c r="AZ8">
        <f>SUBTOTAL(109,LIBRO[Anticipos])</f>
        <v>0</v>
      </c>
      <c r="BA8">
        <f>SUBTOTAL(109,LIBRO[Otros Descuentos])</f>
        <v>0</v>
      </c>
      <c r="BB8">
        <f>SUBTOTAL(109,LIBRO[Prestamos Caja])</f>
        <v>0</v>
      </c>
      <c r="BC8">
        <f>SUBTOTAL(109,LIBRO[Prestamo Social])</f>
        <v>0</v>
      </c>
      <c r="BD8">
        <f>SUBTOTAL(109,LIBRO[Prestamos Empresa])</f>
        <v>0</v>
      </c>
      <c r="BE8">
        <f>SUBTOTAL(109,LIBRO[Total Prestamos])</f>
        <v>0</v>
      </c>
      <c r="BF8">
        <f>SUBTOTAL(109,LIBRO[Seguros Dentales])</f>
        <v>0</v>
      </c>
      <c r="BG8">
        <f>SUBTOTAL(109,LIBRO[Ahorro Caja])</f>
        <v>0</v>
      </c>
      <c r="BH8">
        <f>SUBTOTAL(109,LIBRO[Seguros de Vida])</f>
        <v>0</v>
      </c>
      <c r="BI8">
        <f>SUBTOTAL(109,LIBRO[Cobertura de Suspension Total])</f>
        <v>0</v>
      </c>
      <c r="BJ8">
        <f>SUBTOTAL(109,LIBRO[Cobertura de Suspension])</f>
        <v>0</v>
      </c>
      <c r="BK8">
        <f>SUBTOTAL(109,LIBRO[Total Descuentos])</f>
        <v>347770</v>
      </c>
      <c r="BL8">
        <f>SUBTOTAL(109,LIBRO[Sueldo Liquido])</f>
        <v>1594666</v>
      </c>
      <c r="BM8">
        <f>SUBTOTAL(109,LIBRO[AFC Empresa])</f>
        <v>57233</v>
      </c>
      <c r="BN8">
        <f>SUBTOTAL(109,LIBRO[SIS])</f>
        <v>28044</v>
      </c>
      <c r="BO8">
        <f>SUBTOTAL(109,LIBRO[MUTUAL])</f>
        <v>66392</v>
      </c>
      <c r="BP8">
        <f>SUBTOTAL(109,LIBRO[Caja Compensacion])</f>
        <v>0</v>
      </c>
      <c r="BQ8">
        <f>SUBTOTAL(109,LIBRO[COSTO EMPRESA])</f>
        <v>2094105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8"/>
  <sheetViews>
    <sheetView workbookViewId="0"/>
  </sheetViews>
  <sheetFormatPr baseColWidth="10" defaultColWidth="9.140625" defaultRowHeight="15" x14ac:dyDescent="0.25"/>
  <sheetData>
    <row r="3" spans="1:7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166</v>
      </c>
      <c r="G3" t="s">
        <v>167</v>
      </c>
    </row>
    <row r="4" spans="1:7" x14ac:dyDescent="0.25">
      <c r="A4" t="s">
        <v>68</v>
      </c>
      <c r="B4" t="s">
        <v>69</v>
      </c>
      <c r="C4" t="s">
        <v>70</v>
      </c>
      <c r="D4" t="s">
        <v>71</v>
      </c>
      <c r="E4" t="s">
        <v>72</v>
      </c>
      <c r="F4">
        <v>0</v>
      </c>
    </row>
    <row r="5" spans="1:7" x14ac:dyDescent="0.25">
      <c r="A5" t="s">
        <v>73</v>
      </c>
      <c r="B5" t="s">
        <v>74</v>
      </c>
      <c r="C5" t="s">
        <v>75</v>
      </c>
      <c r="D5" t="s">
        <v>76</v>
      </c>
      <c r="E5" t="s">
        <v>77</v>
      </c>
      <c r="F5">
        <v>0</v>
      </c>
    </row>
    <row r="6" spans="1:7" x14ac:dyDescent="0.25">
      <c r="A6" t="s">
        <v>78</v>
      </c>
      <c r="B6" t="s">
        <v>79</v>
      </c>
      <c r="C6" t="s">
        <v>76</v>
      </c>
      <c r="D6" t="s">
        <v>80</v>
      </c>
      <c r="E6" t="s">
        <v>81</v>
      </c>
      <c r="F6">
        <v>0</v>
      </c>
    </row>
    <row r="7" spans="1:7" x14ac:dyDescent="0.25">
      <c r="A7" t="s">
        <v>83</v>
      </c>
      <c r="B7" t="s">
        <v>84</v>
      </c>
      <c r="C7" t="s">
        <v>85</v>
      </c>
      <c r="D7" t="s">
        <v>86</v>
      </c>
      <c r="E7" t="s">
        <v>81</v>
      </c>
      <c r="F7">
        <v>0</v>
      </c>
    </row>
    <row r="8" spans="1:7" x14ac:dyDescent="0.25">
      <c r="A8" t="s">
        <v>88</v>
      </c>
      <c r="B8" t="s">
        <v>89</v>
      </c>
      <c r="C8" t="s">
        <v>90</v>
      </c>
      <c r="D8" t="s">
        <v>90</v>
      </c>
      <c r="E8" t="s">
        <v>72</v>
      </c>
      <c r="F8">
        <v>168000</v>
      </c>
      <c r="G8">
        <v>168000</v>
      </c>
    </row>
    <row r="9" spans="1:7" x14ac:dyDescent="0.25">
      <c r="A9" t="s">
        <v>91</v>
      </c>
      <c r="B9" t="s">
        <v>92</v>
      </c>
      <c r="C9" t="s">
        <v>93</v>
      </c>
      <c r="D9" t="s">
        <v>94</v>
      </c>
      <c r="E9" t="s">
        <v>72</v>
      </c>
      <c r="F9">
        <v>230000</v>
      </c>
      <c r="G9">
        <v>230000</v>
      </c>
    </row>
    <row r="10" spans="1:7" x14ac:dyDescent="0.25">
      <c r="A10" t="s">
        <v>95</v>
      </c>
      <c r="B10" t="s">
        <v>96</v>
      </c>
      <c r="C10" t="s">
        <v>97</v>
      </c>
      <c r="D10" t="s">
        <v>98</v>
      </c>
      <c r="E10" t="s">
        <v>72</v>
      </c>
      <c r="F10">
        <v>310000</v>
      </c>
      <c r="G10">
        <v>310000</v>
      </c>
    </row>
    <row r="11" spans="1:7" x14ac:dyDescent="0.25">
      <c r="A11" t="s">
        <v>99</v>
      </c>
      <c r="B11" t="s">
        <v>100</v>
      </c>
      <c r="C11" t="s">
        <v>101</v>
      </c>
      <c r="D11" t="s">
        <v>102</v>
      </c>
      <c r="E11" t="s">
        <v>72</v>
      </c>
      <c r="F11">
        <v>312000</v>
      </c>
      <c r="G11">
        <v>312000</v>
      </c>
    </row>
    <row r="12" spans="1:7" x14ac:dyDescent="0.25">
      <c r="A12" t="s">
        <v>103</v>
      </c>
      <c r="B12" t="s">
        <v>104</v>
      </c>
      <c r="C12" t="s">
        <v>105</v>
      </c>
      <c r="D12" t="s">
        <v>106</v>
      </c>
      <c r="E12" t="s">
        <v>107</v>
      </c>
      <c r="F12">
        <v>379000</v>
      </c>
      <c r="G12">
        <v>379000</v>
      </c>
    </row>
    <row r="13" spans="1:7" x14ac:dyDescent="0.25">
      <c r="A13" t="s">
        <v>108</v>
      </c>
      <c r="B13" t="s">
        <v>109</v>
      </c>
      <c r="C13" t="s">
        <v>110</v>
      </c>
      <c r="D13" t="s">
        <v>111</v>
      </c>
      <c r="E13" t="s">
        <v>72</v>
      </c>
      <c r="F13">
        <v>110000</v>
      </c>
      <c r="G13">
        <v>110000</v>
      </c>
    </row>
    <row r="14" spans="1:7" x14ac:dyDescent="0.25">
      <c r="A14" t="s">
        <v>112</v>
      </c>
      <c r="B14" t="s">
        <v>113</v>
      </c>
      <c r="C14" t="s">
        <v>114</v>
      </c>
      <c r="D14" t="s">
        <v>115</v>
      </c>
      <c r="E14" t="s">
        <v>72</v>
      </c>
      <c r="F14">
        <v>147000</v>
      </c>
      <c r="G14">
        <v>147000</v>
      </c>
    </row>
    <row r="15" spans="1:7" x14ac:dyDescent="0.25">
      <c r="A15" t="s">
        <v>116</v>
      </c>
      <c r="B15" t="s">
        <v>117</v>
      </c>
      <c r="C15" t="s">
        <v>118</v>
      </c>
      <c r="D15" t="s">
        <v>119</v>
      </c>
      <c r="E15" t="s">
        <v>72</v>
      </c>
      <c r="F15">
        <v>225000</v>
      </c>
      <c r="G15">
        <v>225000</v>
      </c>
    </row>
    <row r="16" spans="1:7" x14ac:dyDescent="0.25">
      <c r="A16" t="s">
        <v>120</v>
      </c>
      <c r="B16" t="s">
        <v>121</v>
      </c>
      <c r="C16" t="s">
        <v>122</v>
      </c>
      <c r="D16" t="s">
        <v>98</v>
      </c>
      <c r="E16" t="s">
        <v>72</v>
      </c>
      <c r="F16">
        <v>212000</v>
      </c>
      <c r="G16">
        <v>212000</v>
      </c>
    </row>
    <row r="17" spans="1:7" x14ac:dyDescent="0.25">
      <c r="A17" t="s">
        <v>123</v>
      </c>
      <c r="B17" t="s">
        <v>124</v>
      </c>
      <c r="C17" t="s">
        <v>125</v>
      </c>
      <c r="D17" t="s">
        <v>126</v>
      </c>
      <c r="E17" t="s">
        <v>81</v>
      </c>
      <c r="F17">
        <v>0</v>
      </c>
    </row>
    <row r="18" spans="1:7" x14ac:dyDescent="0.25">
      <c r="A18" t="s">
        <v>128</v>
      </c>
      <c r="B18" t="s">
        <v>129</v>
      </c>
      <c r="C18" t="s">
        <v>130</v>
      </c>
      <c r="D18" t="s">
        <v>131</v>
      </c>
      <c r="E18" t="s">
        <v>72</v>
      </c>
      <c r="F18">
        <v>287000</v>
      </c>
      <c r="G18">
        <v>287000</v>
      </c>
    </row>
    <row r="19" spans="1:7" x14ac:dyDescent="0.25">
      <c r="A19" t="s">
        <v>132</v>
      </c>
      <c r="B19" t="s">
        <v>133</v>
      </c>
      <c r="C19" t="s">
        <v>134</v>
      </c>
      <c r="D19" t="s">
        <v>135</v>
      </c>
      <c r="E19" t="s">
        <v>72</v>
      </c>
      <c r="F19">
        <v>692800</v>
      </c>
      <c r="G19">
        <v>692800</v>
      </c>
    </row>
    <row r="20" spans="1:7" x14ac:dyDescent="0.25">
      <c r="A20" t="s">
        <v>136</v>
      </c>
      <c r="B20" t="s">
        <v>137</v>
      </c>
      <c r="C20" t="s">
        <v>138</v>
      </c>
      <c r="D20" t="s">
        <v>139</v>
      </c>
      <c r="E20" t="s">
        <v>72</v>
      </c>
      <c r="F20">
        <v>147000</v>
      </c>
      <c r="G20">
        <v>147000</v>
      </c>
    </row>
    <row r="21" spans="1:7" x14ac:dyDescent="0.25">
      <c r="A21" t="s">
        <v>140</v>
      </c>
      <c r="B21" t="s">
        <v>141</v>
      </c>
      <c r="C21" t="s">
        <v>142</v>
      </c>
      <c r="D21" t="s">
        <v>143</v>
      </c>
      <c r="E21" t="s">
        <v>72</v>
      </c>
      <c r="F21">
        <v>0</v>
      </c>
    </row>
    <row r="22" spans="1:7" x14ac:dyDescent="0.25">
      <c r="A22" t="s">
        <v>144</v>
      </c>
      <c r="B22" t="s">
        <v>145</v>
      </c>
      <c r="C22" t="s">
        <v>86</v>
      </c>
      <c r="D22" t="s">
        <v>146</v>
      </c>
      <c r="E22" t="s">
        <v>81</v>
      </c>
      <c r="F22">
        <v>0</v>
      </c>
    </row>
    <row r="23" spans="1:7" x14ac:dyDescent="0.25">
      <c r="A23" t="s">
        <v>148</v>
      </c>
      <c r="B23" t="s">
        <v>149</v>
      </c>
      <c r="C23" t="s">
        <v>142</v>
      </c>
      <c r="D23" t="s">
        <v>150</v>
      </c>
      <c r="E23" t="s">
        <v>72</v>
      </c>
      <c r="F23">
        <v>308000</v>
      </c>
      <c r="G23">
        <v>308000</v>
      </c>
    </row>
    <row r="24" spans="1:7" x14ac:dyDescent="0.25">
      <c r="A24" t="s">
        <v>151</v>
      </c>
      <c r="B24" t="s">
        <v>152</v>
      </c>
      <c r="C24" t="s">
        <v>114</v>
      </c>
      <c r="D24" t="s">
        <v>153</v>
      </c>
      <c r="E24" t="s">
        <v>72</v>
      </c>
      <c r="F24">
        <v>208000</v>
      </c>
      <c r="G24">
        <v>208000</v>
      </c>
    </row>
    <row r="25" spans="1:7" x14ac:dyDescent="0.25">
      <c r="A25" t="s">
        <v>154</v>
      </c>
      <c r="B25" t="s">
        <v>155</v>
      </c>
      <c r="C25" t="s">
        <v>156</v>
      </c>
      <c r="D25" t="s">
        <v>101</v>
      </c>
      <c r="E25" t="s">
        <v>77</v>
      </c>
      <c r="F25">
        <v>0</v>
      </c>
    </row>
    <row r="26" spans="1:7" x14ac:dyDescent="0.25">
      <c r="A26" t="s">
        <v>157</v>
      </c>
      <c r="B26" t="s">
        <v>158</v>
      </c>
      <c r="C26" t="s">
        <v>159</v>
      </c>
      <c r="D26" t="s">
        <v>160</v>
      </c>
      <c r="E26" t="s">
        <v>72</v>
      </c>
      <c r="F26">
        <v>273000</v>
      </c>
      <c r="G26">
        <v>273000</v>
      </c>
    </row>
    <row r="27" spans="1:7" x14ac:dyDescent="0.25">
      <c r="A27" t="s">
        <v>161</v>
      </c>
      <c r="B27" t="s">
        <v>162</v>
      </c>
      <c r="C27" t="s">
        <v>163</v>
      </c>
      <c r="D27" t="s">
        <v>164</v>
      </c>
      <c r="E27" t="s">
        <v>107</v>
      </c>
      <c r="F27">
        <v>79000</v>
      </c>
      <c r="G27">
        <v>79000</v>
      </c>
    </row>
    <row r="28" spans="1:7" x14ac:dyDescent="0.25">
      <c r="A28" t="s">
        <v>165</v>
      </c>
      <c r="F28">
        <f>SUBTOTAL(109,BONOS[Total Bonos])</f>
        <v>4087800</v>
      </c>
      <c r="G28">
        <f>SUBTOTAL(109,BONOS[BONO PRODUCCION])</f>
        <v>4087800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8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168</v>
      </c>
    </row>
    <row r="4" spans="1:6" x14ac:dyDescent="0.25">
      <c r="A4" t="s">
        <v>68</v>
      </c>
      <c r="B4" t="s">
        <v>69</v>
      </c>
      <c r="C4" t="s">
        <v>70</v>
      </c>
      <c r="D4" t="s">
        <v>71</v>
      </c>
      <c r="E4" t="s">
        <v>72</v>
      </c>
      <c r="F4">
        <v>0</v>
      </c>
    </row>
    <row r="5" spans="1:6" x14ac:dyDescent="0.25">
      <c r="A5" t="s">
        <v>73</v>
      </c>
      <c r="B5" t="s">
        <v>74</v>
      </c>
      <c r="C5" t="s">
        <v>75</v>
      </c>
      <c r="D5" t="s">
        <v>76</v>
      </c>
      <c r="E5" t="s">
        <v>77</v>
      </c>
      <c r="F5">
        <v>0</v>
      </c>
    </row>
    <row r="6" spans="1:6" x14ac:dyDescent="0.25">
      <c r="A6" t="s">
        <v>78</v>
      </c>
      <c r="B6" t="s">
        <v>79</v>
      </c>
      <c r="C6" t="s">
        <v>76</v>
      </c>
      <c r="D6" t="s">
        <v>80</v>
      </c>
      <c r="E6" t="s">
        <v>81</v>
      </c>
      <c r="F6">
        <v>0</v>
      </c>
    </row>
    <row r="7" spans="1:6" x14ac:dyDescent="0.25">
      <c r="A7" t="s">
        <v>83</v>
      </c>
      <c r="B7" t="s">
        <v>84</v>
      </c>
      <c r="C7" t="s">
        <v>85</v>
      </c>
      <c r="D7" t="s">
        <v>86</v>
      </c>
      <c r="E7" t="s">
        <v>81</v>
      </c>
      <c r="F7">
        <v>0</v>
      </c>
    </row>
    <row r="8" spans="1:6" x14ac:dyDescent="0.25">
      <c r="A8" t="s">
        <v>88</v>
      </c>
      <c r="B8" t="s">
        <v>89</v>
      </c>
      <c r="C8" t="s">
        <v>90</v>
      </c>
      <c r="D8" t="s">
        <v>90</v>
      </c>
      <c r="E8" t="s">
        <v>72</v>
      </c>
      <c r="F8">
        <v>0</v>
      </c>
    </row>
    <row r="9" spans="1:6" x14ac:dyDescent="0.25">
      <c r="A9" t="s">
        <v>91</v>
      </c>
      <c r="B9" t="s">
        <v>92</v>
      </c>
      <c r="C9" t="s">
        <v>93</v>
      </c>
      <c r="D9" t="s">
        <v>94</v>
      </c>
      <c r="E9" t="s">
        <v>72</v>
      </c>
      <c r="F9">
        <v>0</v>
      </c>
    </row>
    <row r="10" spans="1:6" x14ac:dyDescent="0.25">
      <c r="A10" t="s">
        <v>95</v>
      </c>
      <c r="B10" t="s">
        <v>96</v>
      </c>
      <c r="C10" t="s">
        <v>97</v>
      </c>
      <c r="D10" t="s">
        <v>98</v>
      </c>
      <c r="E10" t="s">
        <v>72</v>
      </c>
      <c r="F10">
        <v>0</v>
      </c>
    </row>
    <row r="11" spans="1:6" x14ac:dyDescent="0.25">
      <c r="A11" t="s">
        <v>99</v>
      </c>
      <c r="B11" t="s">
        <v>100</v>
      </c>
      <c r="C11" t="s">
        <v>101</v>
      </c>
      <c r="D11" t="s">
        <v>102</v>
      </c>
      <c r="E11" t="s">
        <v>72</v>
      </c>
      <c r="F11">
        <v>0</v>
      </c>
    </row>
    <row r="12" spans="1:6" x14ac:dyDescent="0.25">
      <c r="A12" t="s">
        <v>103</v>
      </c>
      <c r="B12" t="s">
        <v>104</v>
      </c>
      <c r="C12" t="s">
        <v>105</v>
      </c>
      <c r="D12" t="s">
        <v>106</v>
      </c>
      <c r="E12" t="s">
        <v>107</v>
      </c>
      <c r="F12">
        <v>0</v>
      </c>
    </row>
    <row r="13" spans="1:6" x14ac:dyDescent="0.25">
      <c r="A13" t="s">
        <v>108</v>
      </c>
      <c r="B13" t="s">
        <v>109</v>
      </c>
      <c r="C13" t="s">
        <v>110</v>
      </c>
      <c r="D13" t="s">
        <v>111</v>
      </c>
      <c r="E13" t="s">
        <v>72</v>
      </c>
      <c r="F13">
        <v>0</v>
      </c>
    </row>
    <row r="14" spans="1:6" x14ac:dyDescent="0.25">
      <c r="A14" t="s">
        <v>112</v>
      </c>
      <c r="B14" t="s">
        <v>113</v>
      </c>
      <c r="C14" t="s">
        <v>114</v>
      </c>
      <c r="D14" t="s">
        <v>115</v>
      </c>
      <c r="E14" t="s">
        <v>72</v>
      </c>
      <c r="F14">
        <v>0</v>
      </c>
    </row>
    <row r="15" spans="1:6" x14ac:dyDescent="0.25">
      <c r="A15" t="s">
        <v>116</v>
      </c>
      <c r="B15" t="s">
        <v>117</v>
      </c>
      <c r="C15" t="s">
        <v>118</v>
      </c>
      <c r="D15" t="s">
        <v>119</v>
      </c>
      <c r="E15" t="s">
        <v>72</v>
      </c>
      <c r="F15">
        <v>0</v>
      </c>
    </row>
    <row r="16" spans="1:6" x14ac:dyDescent="0.25">
      <c r="A16" t="s">
        <v>120</v>
      </c>
      <c r="B16" t="s">
        <v>121</v>
      </c>
      <c r="C16" t="s">
        <v>122</v>
      </c>
      <c r="D16" t="s">
        <v>98</v>
      </c>
      <c r="E16" t="s">
        <v>72</v>
      </c>
      <c r="F16">
        <v>0</v>
      </c>
    </row>
    <row r="17" spans="1:6" x14ac:dyDescent="0.25">
      <c r="A17" t="s">
        <v>123</v>
      </c>
      <c r="B17" t="s">
        <v>124</v>
      </c>
      <c r="C17" t="s">
        <v>125</v>
      </c>
      <c r="D17" t="s">
        <v>126</v>
      </c>
      <c r="E17" t="s">
        <v>81</v>
      </c>
      <c r="F17">
        <v>0</v>
      </c>
    </row>
    <row r="18" spans="1:6" x14ac:dyDescent="0.25">
      <c r="A18" t="s">
        <v>128</v>
      </c>
      <c r="B18" t="s">
        <v>129</v>
      </c>
      <c r="C18" t="s">
        <v>130</v>
      </c>
      <c r="D18" t="s">
        <v>131</v>
      </c>
      <c r="E18" t="s">
        <v>72</v>
      </c>
      <c r="F18">
        <v>0</v>
      </c>
    </row>
    <row r="19" spans="1:6" x14ac:dyDescent="0.25">
      <c r="A19" t="s">
        <v>132</v>
      </c>
      <c r="B19" t="s">
        <v>133</v>
      </c>
      <c r="C19" t="s">
        <v>134</v>
      </c>
      <c r="D19" t="s">
        <v>135</v>
      </c>
      <c r="E19" t="s">
        <v>72</v>
      </c>
      <c r="F19">
        <v>0</v>
      </c>
    </row>
    <row r="20" spans="1:6" x14ac:dyDescent="0.25">
      <c r="A20" t="s">
        <v>136</v>
      </c>
      <c r="B20" t="s">
        <v>137</v>
      </c>
      <c r="C20" t="s">
        <v>138</v>
      </c>
      <c r="D20" t="s">
        <v>139</v>
      </c>
      <c r="E20" t="s">
        <v>72</v>
      </c>
      <c r="F20">
        <v>0</v>
      </c>
    </row>
    <row r="21" spans="1:6" x14ac:dyDescent="0.25">
      <c r="A21" t="s">
        <v>140</v>
      </c>
      <c r="B21" t="s">
        <v>141</v>
      </c>
      <c r="C21" t="s">
        <v>142</v>
      </c>
      <c r="D21" t="s">
        <v>143</v>
      </c>
      <c r="E21" t="s">
        <v>72</v>
      </c>
      <c r="F21">
        <v>0</v>
      </c>
    </row>
    <row r="22" spans="1:6" x14ac:dyDescent="0.25">
      <c r="A22" t="s">
        <v>144</v>
      </c>
      <c r="B22" t="s">
        <v>145</v>
      </c>
      <c r="C22" t="s">
        <v>86</v>
      </c>
      <c r="D22" t="s">
        <v>146</v>
      </c>
      <c r="E22" t="s">
        <v>81</v>
      </c>
      <c r="F22">
        <v>0</v>
      </c>
    </row>
    <row r="23" spans="1:6" x14ac:dyDescent="0.25">
      <c r="A23" t="s">
        <v>148</v>
      </c>
      <c r="B23" t="s">
        <v>149</v>
      </c>
      <c r="C23" t="s">
        <v>142</v>
      </c>
      <c r="D23" t="s">
        <v>150</v>
      </c>
      <c r="E23" t="s">
        <v>72</v>
      </c>
      <c r="F23">
        <v>0</v>
      </c>
    </row>
    <row r="24" spans="1:6" x14ac:dyDescent="0.25">
      <c r="A24" t="s">
        <v>151</v>
      </c>
      <c r="B24" t="s">
        <v>152</v>
      </c>
      <c r="C24" t="s">
        <v>114</v>
      </c>
      <c r="D24" t="s">
        <v>153</v>
      </c>
      <c r="E24" t="s">
        <v>72</v>
      </c>
      <c r="F24">
        <v>0</v>
      </c>
    </row>
    <row r="25" spans="1:6" x14ac:dyDescent="0.25">
      <c r="A25" t="s">
        <v>154</v>
      </c>
      <c r="B25" t="s">
        <v>155</v>
      </c>
      <c r="C25" t="s">
        <v>156</v>
      </c>
      <c r="D25" t="s">
        <v>101</v>
      </c>
      <c r="E25" t="s">
        <v>77</v>
      </c>
      <c r="F25">
        <v>0</v>
      </c>
    </row>
    <row r="26" spans="1:6" x14ac:dyDescent="0.25">
      <c r="A26" t="s">
        <v>157</v>
      </c>
      <c r="B26" t="s">
        <v>158</v>
      </c>
      <c r="C26" t="s">
        <v>159</v>
      </c>
      <c r="D26" t="s">
        <v>160</v>
      </c>
      <c r="E26" t="s">
        <v>72</v>
      </c>
      <c r="F26">
        <v>0</v>
      </c>
    </row>
    <row r="27" spans="1:6" x14ac:dyDescent="0.25">
      <c r="A27" t="s">
        <v>161</v>
      </c>
      <c r="B27" t="s">
        <v>162</v>
      </c>
      <c r="C27" t="s">
        <v>163</v>
      </c>
      <c r="D27" t="s">
        <v>164</v>
      </c>
      <c r="E27" t="s">
        <v>107</v>
      </c>
      <c r="F27">
        <v>0</v>
      </c>
    </row>
    <row r="28" spans="1:6" x14ac:dyDescent="0.25">
      <c r="A28" t="s">
        <v>165</v>
      </c>
      <c r="F28">
        <f>SUBTOTAL(109,HORAEXTRA[Total Hora Extra])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8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20</v>
      </c>
    </row>
    <row r="4" spans="1:6" x14ac:dyDescent="0.25">
      <c r="A4" t="s">
        <v>68</v>
      </c>
      <c r="B4" t="s">
        <v>69</v>
      </c>
      <c r="C4" t="s">
        <v>70</v>
      </c>
      <c r="D4" t="s">
        <v>71</v>
      </c>
      <c r="E4" t="s">
        <v>72</v>
      </c>
      <c r="F4">
        <v>0</v>
      </c>
    </row>
    <row r="5" spans="1:6" x14ac:dyDescent="0.25">
      <c r="A5" t="s">
        <v>73</v>
      </c>
      <c r="B5" t="s">
        <v>74</v>
      </c>
      <c r="C5" t="s">
        <v>75</v>
      </c>
      <c r="D5" t="s">
        <v>76</v>
      </c>
      <c r="E5" t="s">
        <v>77</v>
      </c>
      <c r="F5">
        <v>0</v>
      </c>
    </row>
    <row r="6" spans="1:6" x14ac:dyDescent="0.25">
      <c r="A6" t="s">
        <v>78</v>
      </c>
      <c r="B6" t="s">
        <v>79</v>
      </c>
      <c r="C6" t="s">
        <v>76</v>
      </c>
      <c r="D6" t="s">
        <v>80</v>
      </c>
      <c r="E6" t="s">
        <v>81</v>
      </c>
      <c r="F6">
        <v>0</v>
      </c>
    </row>
    <row r="7" spans="1:6" x14ac:dyDescent="0.25">
      <c r="A7" t="s">
        <v>83</v>
      </c>
      <c r="B7" t="s">
        <v>84</v>
      </c>
      <c r="C7" t="s">
        <v>85</v>
      </c>
      <c r="D7" t="s">
        <v>86</v>
      </c>
      <c r="E7" t="s">
        <v>81</v>
      </c>
      <c r="F7">
        <v>0</v>
      </c>
    </row>
    <row r="8" spans="1:6" x14ac:dyDescent="0.25">
      <c r="A8" t="s">
        <v>88</v>
      </c>
      <c r="B8" t="s">
        <v>89</v>
      </c>
      <c r="C8" t="s">
        <v>90</v>
      </c>
      <c r="D8" t="s">
        <v>90</v>
      </c>
      <c r="E8" t="s">
        <v>72</v>
      </c>
      <c r="F8">
        <v>0</v>
      </c>
    </row>
    <row r="9" spans="1:6" x14ac:dyDescent="0.25">
      <c r="A9" t="s">
        <v>91</v>
      </c>
      <c r="B9" t="s">
        <v>92</v>
      </c>
      <c r="C9" t="s">
        <v>93</v>
      </c>
      <c r="D9" t="s">
        <v>94</v>
      </c>
      <c r="E9" t="s">
        <v>72</v>
      </c>
      <c r="F9">
        <v>0</v>
      </c>
    </row>
    <row r="10" spans="1:6" x14ac:dyDescent="0.25">
      <c r="A10" t="s">
        <v>95</v>
      </c>
      <c r="B10" t="s">
        <v>96</v>
      </c>
      <c r="C10" t="s">
        <v>97</v>
      </c>
      <c r="D10" t="s">
        <v>98</v>
      </c>
      <c r="E10" t="s">
        <v>72</v>
      </c>
      <c r="F10">
        <v>0</v>
      </c>
    </row>
    <row r="11" spans="1:6" x14ac:dyDescent="0.25">
      <c r="A11" t="s">
        <v>99</v>
      </c>
      <c r="B11" t="s">
        <v>100</v>
      </c>
      <c r="C11" t="s">
        <v>101</v>
      </c>
      <c r="D11" t="s">
        <v>102</v>
      </c>
      <c r="E11" t="s">
        <v>72</v>
      </c>
      <c r="F11">
        <v>0</v>
      </c>
    </row>
    <row r="12" spans="1:6" x14ac:dyDescent="0.25">
      <c r="A12" t="s">
        <v>103</v>
      </c>
      <c r="B12" t="s">
        <v>104</v>
      </c>
      <c r="C12" t="s">
        <v>105</v>
      </c>
      <c r="D12" t="s">
        <v>106</v>
      </c>
      <c r="E12" t="s">
        <v>107</v>
      </c>
      <c r="F12">
        <v>0</v>
      </c>
    </row>
    <row r="13" spans="1:6" x14ac:dyDescent="0.25">
      <c r="A13" t="s">
        <v>108</v>
      </c>
      <c r="B13" t="s">
        <v>109</v>
      </c>
      <c r="C13" t="s">
        <v>110</v>
      </c>
      <c r="D13" t="s">
        <v>111</v>
      </c>
      <c r="E13" t="s">
        <v>72</v>
      </c>
      <c r="F13">
        <v>0</v>
      </c>
    </row>
    <row r="14" spans="1:6" x14ac:dyDescent="0.25">
      <c r="A14" t="s">
        <v>112</v>
      </c>
      <c r="B14" t="s">
        <v>113</v>
      </c>
      <c r="C14" t="s">
        <v>114</v>
      </c>
      <c r="D14" t="s">
        <v>115</v>
      </c>
      <c r="E14" t="s">
        <v>72</v>
      </c>
      <c r="F14">
        <v>0</v>
      </c>
    </row>
    <row r="15" spans="1:6" x14ac:dyDescent="0.25">
      <c r="A15" t="s">
        <v>116</v>
      </c>
      <c r="B15" t="s">
        <v>117</v>
      </c>
      <c r="C15" t="s">
        <v>118</v>
      </c>
      <c r="D15" t="s">
        <v>119</v>
      </c>
      <c r="E15" t="s">
        <v>72</v>
      </c>
      <c r="F15">
        <v>0</v>
      </c>
    </row>
    <row r="16" spans="1:6" x14ac:dyDescent="0.25">
      <c r="A16" t="s">
        <v>120</v>
      </c>
      <c r="B16" t="s">
        <v>121</v>
      </c>
      <c r="C16" t="s">
        <v>122</v>
      </c>
      <c r="D16" t="s">
        <v>98</v>
      </c>
      <c r="E16" t="s">
        <v>72</v>
      </c>
      <c r="F16">
        <v>0</v>
      </c>
    </row>
    <row r="17" spans="1:6" x14ac:dyDescent="0.25">
      <c r="A17" t="s">
        <v>123</v>
      </c>
      <c r="B17" t="s">
        <v>124</v>
      </c>
      <c r="C17" t="s">
        <v>125</v>
      </c>
      <c r="D17" t="s">
        <v>126</v>
      </c>
      <c r="E17" t="s">
        <v>81</v>
      </c>
      <c r="F17">
        <v>0</v>
      </c>
    </row>
    <row r="18" spans="1:6" x14ac:dyDescent="0.25">
      <c r="A18" t="s">
        <v>128</v>
      </c>
      <c r="B18" t="s">
        <v>129</v>
      </c>
      <c r="C18" t="s">
        <v>130</v>
      </c>
      <c r="D18" t="s">
        <v>131</v>
      </c>
      <c r="E18" t="s">
        <v>72</v>
      </c>
      <c r="F18">
        <v>0</v>
      </c>
    </row>
    <row r="19" spans="1:6" x14ac:dyDescent="0.25">
      <c r="A19" t="s">
        <v>132</v>
      </c>
      <c r="B19" t="s">
        <v>133</v>
      </c>
      <c r="C19" t="s">
        <v>134</v>
      </c>
      <c r="D19" t="s">
        <v>135</v>
      </c>
      <c r="E19" t="s">
        <v>72</v>
      </c>
      <c r="F19">
        <v>0</v>
      </c>
    </row>
    <row r="20" spans="1:6" x14ac:dyDescent="0.25">
      <c r="A20" t="s">
        <v>136</v>
      </c>
      <c r="B20" t="s">
        <v>137</v>
      </c>
      <c r="C20" t="s">
        <v>138</v>
      </c>
      <c r="D20" t="s">
        <v>139</v>
      </c>
      <c r="E20" t="s">
        <v>72</v>
      </c>
      <c r="F20">
        <v>0</v>
      </c>
    </row>
    <row r="21" spans="1:6" x14ac:dyDescent="0.25">
      <c r="A21" t="s">
        <v>140</v>
      </c>
      <c r="B21" t="s">
        <v>141</v>
      </c>
      <c r="C21" t="s">
        <v>142</v>
      </c>
      <c r="D21" t="s">
        <v>143</v>
      </c>
      <c r="E21" t="s">
        <v>72</v>
      </c>
      <c r="F21">
        <v>0</v>
      </c>
    </row>
    <row r="22" spans="1:6" x14ac:dyDescent="0.25">
      <c r="A22" t="s">
        <v>144</v>
      </c>
      <c r="B22" t="s">
        <v>145</v>
      </c>
      <c r="C22" t="s">
        <v>86</v>
      </c>
      <c r="D22" t="s">
        <v>146</v>
      </c>
      <c r="E22" t="s">
        <v>81</v>
      </c>
      <c r="F22">
        <v>0</v>
      </c>
    </row>
    <row r="23" spans="1:6" x14ac:dyDescent="0.25">
      <c r="A23" t="s">
        <v>148</v>
      </c>
      <c r="B23" t="s">
        <v>149</v>
      </c>
      <c r="C23" t="s">
        <v>142</v>
      </c>
      <c r="D23" t="s">
        <v>150</v>
      </c>
      <c r="E23" t="s">
        <v>72</v>
      </c>
      <c r="F23">
        <v>0</v>
      </c>
    </row>
    <row r="24" spans="1:6" x14ac:dyDescent="0.25">
      <c r="A24" t="s">
        <v>151</v>
      </c>
      <c r="B24" t="s">
        <v>152</v>
      </c>
      <c r="C24" t="s">
        <v>114</v>
      </c>
      <c r="D24" t="s">
        <v>153</v>
      </c>
      <c r="E24" t="s">
        <v>72</v>
      </c>
      <c r="F24">
        <v>0</v>
      </c>
    </row>
    <row r="25" spans="1:6" x14ac:dyDescent="0.25">
      <c r="A25" t="s">
        <v>154</v>
      </c>
      <c r="B25" t="s">
        <v>155</v>
      </c>
      <c r="C25" t="s">
        <v>156</v>
      </c>
      <c r="D25" t="s">
        <v>101</v>
      </c>
      <c r="E25" t="s">
        <v>77</v>
      </c>
      <c r="F25">
        <v>0</v>
      </c>
    </row>
    <row r="26" spans="1:6" x14ac:dyDescent="0.25">
      <c r="A26" t="s">
        <v>157</v>
      </c>
      <c r="B26" t="s">
        <v>158</v>
      </c>
      <c r="C26" t="s">
        <v>159</v>
      </c>
      <c r="D26" t="s">
        <v>160</v>
      </c>
      <c r="E26" t="s">
        <v>72</v>
      </c>
      <c r="F26">
        <v>0</v>
      </c>
    </row>
    <row r="27" spans="1:6" x14ac:dyDescent="0.25">
      <c r="A27" t="s">
        <v>161</v>
      </c>
      <c r="B27" t="s">
        <v>162</v>
      </c>
      <c r="C27" t="s">
        <v>163</v>
      </c>
      <c r="D27" t="s">
        <v>164</v>
      </c>
      <c r="E27" t="s">
        <v>107</v>
      </c>
      <c r="F27">
        <v>0</v>
      </c>
    </row>
    <row r="28" spans="1:6" x14ac:dyDescent="0.25">
      <c r="A28" t="s">
        <v>165</v>
      </c>
      <c r="F28">
        <f>SUBTOTAL(109,COMISIONES[Total Comisiones])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8"/>
  <sheetViews>
    <sheetView workbookViewId="0"/>
  </sheetViews>
  <sheetFormatPr baseColWidth="10" defaultColWidth="9.140625" defaultRowHeight="15" x14ac:dyDescent="0.25"/>
  <sheetData>
    <row r="3" spans="1:7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169</v>
      </c>
      <c r="G3" t="s">
        <v>170</v>
      </c>
    </row>
    <row r="4" spans="1:7" x14ac:dyDescent="0.25">
      <c r="A4" t="s">
        <v>68</v>
      </c>
      <c r="B4" t="s">
        <v>69</v>
      </c>
      <c r="C4" t="s">
        <v>70</v>
      </c>
      <c r="D4" t="s">
        <v>71</v>
      </c>
      <c r="E4" t="s">
        <v>72</v>
      </c>
      <c r="F4">
        <v>0</v>
      </c>
    </row>
    <row r="5" spans="1:7" x14ac:dyDescent="0.25">
      <c r="A5" t="s">
        <v>73</v>
      </c>
      <c r="B5" t="s">
        <v>74</v>
      </c>
      <c r="C5" t="s">
        <v>75</v>
      </c>
      <c r="D5" t="s">
        <v>76</v>
      </c>
      <c r="E5" t="s">
        <v>77</v>
      </c>
      <c r="F5">
        <v>0</v>
      </c>
    </row>
    <row r="6" spans="1:7" x14ac:dyDescent="0.25">
      <c r="A6" t="s">
        <v>78</v>
      </c>
      <c r="B6" t="s">
        <v>79</v>
      </c>
      <c r="C6" t="s">
        <v>76</v>
      </c>
      <c r="D6" t="s">
        <v>80</v>
      </c>
      <c r="E6" t="s">
        <v>81</v>
      </c>
      <c r="F6">
        <v>0</v>
      </c>
    </row>
    <row r="7" spans="1:7" x14ac:dyDescent="0.25">
      <c r="A7" t="s">
        <v>83</v>
      </c>
      <c r="B7" t="s">
        <v>84</v>
      </c>
      <c r="C7" t="s">
        <v>85</v>
      </c>
      <c r="D7" t="s">
        <v>86</v>
      </c>
      <c r="E7" t="s">
        <v>81</v>
      </c>
      <c r="F7">
        <v>0</v>
      </c>
    </row>
    <row r="8" spans="1:7" x14ac:dyDescent="0.25">
      <c r="A8" t="s">
        <v>88</v>
      </c>
      <c r="B8" t="s">
        <v>89</v>
      </c>
      <c r="C8" t="s">
        <v>90</v>
      </c>
      <c r="D8" t="s">
        <v>90</v>
      </c>
      <c r="E8" t="s">
        <v>72</v>
      </c>
      <c r="F8">
        <v>0</v>
      </c>
    </row>
    <row r="9" spans="1:7" x14ac:dyDescent="0.25">
      <c r="A9" t="s">
        <v>91</v>
      </c>
      <c r="B9" t="s">
        <v>92</v>
      </c>
      <c r="C9" t="s">
        <v>93</v>
      </c>
      <c r="D9" t="s">
        <v>94</v>
      </c>
      <c r="E9" t="s">
        <v>72</v>
      </c>
      <c r="F9">
        <v>100000</v>
      </c>
      <c r="G9">
        <v>100000</v>
      </c>
    </row>
    <row r="10" spans="1:7" x14ac:dyDescent="0.25">
      <c r="A10" t="s">
        <v>95</v>
      </c>
      <c r="B10" t="s">
        <v>96</v>
      </c>
      <c r="C10" t="s">
        <v>97</v>
      </c>
      <c r="D10" t="s">
        <v>98</v>
      </c>
      <c r="E10" t="s">
        <v>72</v>
      </c>
      <c r="F10">
        <v>0</v>
      </c>
    </row>
    <row r="11" spans="1:7" x14ac:dyDescent="0.25">
      <c r="A11" t="s">
        <v>99</v>
      </c>
      <c r="B11" t="s">
        <v>100</v>
      </c>
      <c r="C11" t="s">
        <v>101</v>
      </c>
      <c r="D11" t="s">
        <v>102</v>
      </c>
      <c r="E11" t="s">
        <v>72</v>
      </c>
      <c r="F11">
        <v>0</v>
      </c>
    </row>
    <row r="12" spans="1:7" x14ac:dyDescent="0.25">
      <c r="A12" t="s">
        <v>103</v>
      </c>
      <c r="B12" t="s">
        <v>104</v>
      </c>
      <c r="C12" t="s">
        <v>105</v>
      </c>
      <c r="D12" t="s">
        <v>106</v>
      </c>
      <c r="E12" t="s">
        <v>107</v>
      </c>
      <c r="F12">
        <v>0</v>
      </c>
    </row>
    <row r="13" spans="1:7" x14ac:dyDescent="0.25">
      <c r="A13" t="s">
        <v>108</v>
      </c>
      <c r="B13" t="s">
        <v>109</v>
      </c>
      <c r="C13" t="s">
        <v>110</v>
      </c>
      <c r="D13" t="s">
        <v>111</v>
      </c>
      <c r="E13" t="s">
        <v>72</v>
      </c>
      <c r="F13">
        <v>0</v>
      </c>
    </row>
    <row r="14" spans="1:7" x14ac:dyDescent="0.25">
      <c r="A14" t="s">
        <v>112</v>
      </c>
      <c r="B14" t="s">
        <v>113</v>
      </c>
      <c r="C14" t="s">
        <v>114</v>
      </c>
      <c r="D14" t="s">
        <v>115</v>
      </c>
      <c r="E14" t="s">
        <v>72</v>
      </c>
      <c r="F14">
        <v>0</v>
      </c>
    </row>
    <row r="15" spans="1:7" x14ac:dyDescent="0.25">
      <c r="A15" t="s">
        <v>116</v>
      </c>
      <c r="B15" t="s">
        <v>117</v>
      </c>
      <c r="C15" t="s">
        <v>118</v>
      </c>
      <c r="D15" t="s">
        <v>119</v>
      </c>
      <c r="E15" t="s">
        <v>72</v>
      </c>
      <c r="F15">
        <v>0</v>
      </c>
    </row>
    <row r="16" spans="1:7" x14ac:dyDescent="0.25">
      <c r="A16" t="s">
        <v>120</v>
      </c>
      <c r="B16" t="s">
        <v>121</v>
      </c>
      <c r="C16" t="s">
        <v>122</v>
      </c>
      <c r="D16" t="s">
        <v>98</v>
      </c>
      <c r="E16" t="s">
        <v>72</v>
      </c>
      <c r="F16">
        <v>0</v>
      </c>
    </row>
    <row r="17" spans="1:7" x14ac:dyDescent="0.25">
      <c r="A17" t="s">
        <v>123</v>
      </c>
      <c r="B17" t="s">
        <v>124</v>
      </c>
      <c r="C17" t="s">
        <v>125</v>
      </c>
      <c r="D17" t="s">
        <v>126</v>
      </c>
      <c r="E17" t="s">
        <v>81</v>
      </c>
      <c r="F17">
        <v>0</v>
      </c>
    </row>
    <row r="18" spans="1:7" x14ac:dyDescent="0.25">
      <c r="A18" t="s">
        <v>128</v>
      </c>
      <c r="B18" t="s">
        <v>129</v>
      </c>
      <c r="C18" t="s">
        <v>130</v>
      </c>
      <c r="D18" t="s">
        <v>131</v>
      </c>
      <c r="E18" t="s">
        <v>72</v>
      </c>
      <c r="F18">
        <v>0</v>
      </c>
    </row>
    <row r="19" spans="1:7" x14ac:dyDescent="0.25">
      <c r="A19" t="s">
        <v>132</v>
      </c>
      <c r="B19" t="s">
        <v>133</v>
      </c>
      <c r="C19" t="s">
        <v>134</v>
      </c>
      <c r="D19" t="s">
        <v>135</v>
      </c>
      <c r="E19" t="s">
        <v>72</v>
      </c>
      <c r="F19">
        <v>0</v>
      </c>
    </row>
    <row r="20" spans="1:7" x14ac:dyDescent="0.25">
      <c r="A20" t="s">
        <v>136</v>
      </c>
      <c r="B20" t="s">
        <v>137</v>
      </c>
      <c r="C20" t="s">
        <v>138</v>
      </c>
      <c r="D20" t="s">
        <v>139</v>
      </c>
      <c r="E20" t="s">
        <v>72</v>
      </c>
      <c r="F20">
        <v>0</v>
      </c>
    </row>
    <row r="21" spans="1:7" x14ac:dyDescent="0.25">
      <c r="A21" t="s">
        <v>140</v>
      </c>
      <c r="B21" t="s">
        <v>141</v>
      </c>
      <c r="C21" t="s">
        <v>142</v>
      </c>
      <c r="D21" t="s">
        <v>143</v>
      </c>
      <c r="E21" t="s">
        <v>72</v>
      </c>
      <c r="F21">
        <v>0</v>
      </c>
    </row>
    <row r="22" spans="1:7" x14ac:dyDescent="0.25">
      <c r="A22" t="s">
        <v>144</v>
      </c>
      <c r="B22" t="s">
        <v>145</v>
      </c>
      <c r="C22" t="s">
        <v>86</v>
      </c>
      <c r="D22" t="s">
        <v>146</v>
      </c>
      <c r="E22" t="s">
        <v>81</v>
      </c>
      <c r="F22">
        <v>0</v>
      </c>
    </row>
    <row r="23" spans="1:7" x14ac:dyDescent="0.25">
      <c r="A23" t="s">
        <v>148</v>
      </c>
      <c r="B23" t="s">
        <v>149</v>
      </c>
      <c r="C23" t="s">
        <v>142</v>
      </c>
      <c r="D23" t="s">
        <v>150</v>
      </c>
      <c r="E23" t="s">
        <v>72</v>
      </c>
      <c r="F23">
        <v>0</v>
      </c>
    </row>
    <row r="24" spans="1:7" x14ac:dyDescent="0.25">
      <c r="A24" t="s">
        <v>151</v>
      </c>
      <c r="B24" t="s">
        <v>152</v>
      </c>
      <c r="C24" t="s">
        <v>114</v>
      </c>
      <c r="D24" t="s">
        <v>153</v>
      </c>
      <c r="E24" t="s">
        <v>72</v>
      </c>
      <c r="F24">
        <v>0</v>
      </c>
    </row>
    <row r="25" spans="1:7" x14ac:dyDescent="0.25">
      <c r="A25" t="s">
        <v>154</v>
      </c>
      <c r="B25" t="s">
        <v>155</v>
      </c>
      <c r="C25" t="s">
        <v>156</v>
      </c>
      <c r="D25" t="s">
        <v>101</v>
      </c>
      <c r="E25" t="s">
        <v>77</v>
      </c>
      <c r="F25">
        <v>0</v>
      </c>
    </row>
    <row r="26" spans="1:7" x14ac:dyDescent="0.25">
      <c r="A26" t="s">
        <v>157</v>
      </c>
      <c r="B26" t="s">
        <v>158</v>
      </c>
      <c r="C26" t="s">
        <v>159</v>
      </c>
      <c r="D26" t="s">
        <v>160</v>
      </c>
      <c r="E26" t="s">
        <v>72</v>
      </c>
      <c r="F26">
        <v>0</v>
      </c>
    </row>
    <row r="27" spans="1:7" x14ac:dyDescent="0.25">
      <c r="A27" t="s">
        <v>161</v>
      </c>
      <c r="B27" t="s">
        <v>162</v>
      </c>
      <c r="C27" t="s">
        <v>163</v>
      </c>
      <c r="D27" t="s">
        <v>164</v>
      </c>
      <c r="E27" t="s">
        <v>107</v>
      </c>
      <c r="F27">
        <v>0</v>
      </c>
    </row>
    <row r="28" spans="1:7" x14ac:dyDescent="0.25">
      <c r="A28" t="s">
        <v>165</v>
      </c>
      <c r="F28">
        <f>SUBTOTAL(109,NOIMPONIBLE[Total Bonos No Imponibles])</f>
        <v>100000</v>
      </c>
      <c r="G28">
        <f>SUBTOTAL(109,NOIMPONIBLE[DESGASTE DE HERRAMIENTAS])</f>
        <v>100000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8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56</v>
      </c>
    </row>
    <row r="4" spans="1:6" x14ac:dyDescent="0.25">
      <c r="A4" t="s">
        <v>68</v>
      </c>
      <c r="B4" t="s">
        <v>69</v>
      </c>
      <c r="C4" t="s">
        <v>70</v>
      </c>
      <c r="D4" t="s">
        <v>71</v>
      </c>
      <c r="E4" t="s">
        <v>72</v>
      </c>
      <c r="F4">
        <v>0</v>
      </c>
    </row>
    <row r="5" spans="1:6" x14ac:dyDescent="0.25">
      <c r="A5" t="s">
        <v>73</v>
      </c>
      <c r="B5" t="s">
        <v>74</v>
      </c>
      <c r="C5" t="s">
        <v>75</v>
      </c>
      <c r="D5" t="s">
        <v>76</v>
      </c>
      <c r="E5" t="s">
        <v>77</v>
      </c>
      <c r="F5">
        <v>0</v>
      </c>
    </row>
    <row r="6" spans="1:6" x14ac:dyDescent="0.25">
      <c r="A6" t="s">
        <v>78</v>
      </c>
      <c r="B6" t="s">
        <v>79</v>
      </c>
      <c r="C6" t="s">
        <v>76</v>
      </c>
      <c r="D6" t="s">
        <v>80</v>
      </c>
      <c r="E6" t="s">
        <v>81</v>
      </c>
      <c r="F6">
        <v>0</v>
      </c>
    </row>
    <row r="7" spans="1:6" x14ac:dyDescent="0.25">
      <c r="A7" t="s">
        <v>83</v>
      </c>
      <c r="B7" t="s">
        <v>84</v>
      </c>
      <c r="C7" t="s">
        <v>85</v>
      </c>
      <c r="D7" t="s">
        <v>86</v>
      </c>
      <c r="E7" t="s">
        <v>81</v>
      </c>
      <c r="F7">
        <v>0</v>
      </c>
    </row>
    <row r="8" spans="1:6" x14ac:dyDescent="0.25">
      <c r="A8" t="s">
        <v>88</v>
      </c>
      <c r="B8" t="s">
        <v>89</v>
      </c>
      <c r="C8" t="s">
        <v>90</v>
      </c>
      <c r="D8" t="s">
        <v>90</v>
      </c>
      <c r="E8" t="s">
        <v>72</v>
      </c>
      <c r="F8">
        <v>0</v>
      </c>
    </row>
    <row r="9" spans="1:6" x14ac:dyDescent="0.25">
      <c r="A9" t="s">
        <v>91</v>
      </c>
      <c r="B9" t="s">
        <v>92</v>
      </c>
      <c r="C9" t="s">
        <v>93</v>
      </c>
      <c r="D9" t="s">
        <v>94</v>
      </c>
      <c r="E9" t="s">
        <v>72</v>
      </c>
      <c r="F9">
        <v>0</v>
      </c>
    </row>
    <row r="10" spans="1:6" x14ac:dyDescent="0.25">
      <c r="A10" t="s">
        <v>95</v>
      </c>
      <c r="B10" t="s">
        <v>96</v>
      </c>
      <c r="C10" t="s">
        <v>97</v>
      </c>
      <c r="D10" t="s">
        <v>98</v>
      </c>
      <c r="E10" t="s">
        <v>72</v>
      </c>
      <c r="F10">
        <v>0</v>
      </c>
    </row>
    <row r="11" spans="1:6" x14ac:dyDescent="0.25">
      <c r="A11" t="s">
        <v>99</v>
      </c>
      <c r="B11" t="s">
        <v>100</v>
      </c>
      <c r="C11" t="s">
        <v>101</v>
      </c>
      <c r="D11" t="s">
        <v>102</v>
      </c>
      <c r="E11" t="s">
        <v>72</v>
      </c>
      <c r="F11">
        <v>0</v>
      </c>
    </row>
    <row r="12" spans="1:6" x14ac:dyDescent="0.25">
      <c r="A12" t="s">
        <v>103</v>
      </c>
      <c r="B12" t="s">
        <v>104</v>
      </c>
      <c r="C12" t="s">
        <v>105</v>
      </c>
      <c r="D12" t="s">
        <v>106</v>
      </c>
      <c r="E12" t="s">
        <v>107</v>
      </c>
      <c r="F12">
        <v>0</v>
      </c>
    </row>
    <row r="13" spans="1:6" x14ac:dyDescent="0.25">
      <c r="A13" t="s">
        <v>108</v>
      </c>
      <c r="B13" t="s">
        <v>109</v>
      </c>
      <c r="C13" t="s">
        <v>110</v>
      </c>
      <c r="D13" t="s">
        <v>111</v>
      </c>
      <c r="E13" t="s">
        <v>72</v>
      </c>
      <c r="F13">
        <v>0</v>
      </c>
    </row>
    <row r="14" spans="1:6" x14ac:dyDescent="0.25">
      <c r="A14" t="s">
        <v>112</v>
      </c>
      <c r="B14" t="s">
        <v>113</v>
      </c>
      <c r="C14" t="s">
        <v>114</v>
      </c>
      <c r="D14" t="s">
        <v>115</v>
      </c>
      <c r="E14" t="s">
        <v>72</v>
      </c>
      <c r="F14">
        <v>0</v>
      </c>
    </row>
    <row r="15" spans="1:6" x14ac:dyDescent="0.25">
      <c r="A15" t="s">
        <v>116</v>
      </c>
      <c r="B15" t="s">
        <v>117</v>
      </c>
      <c r="C15" t="s">
        <v>118</v>
      </c>
      <c r="D15" t="s">
        <v>119</v>
      </c>
      <c r="E15" t="s">
        <v>72</v>
      </c>
      <c r="F15">
        <v>0</v>
      </c>
    </row>
    <row r="16" spans="1:6" x14ac:dyDescent="0.25">
      <c r="A16" t="s">
        <v>120</v>
      </c>
      <c r="B16" t="s">
        <v>121</v>
      </c>
      <c r="C16" t="s">
        <v>122</v>
      </c>
      <c r="D16" t="s">
        <v>98</v>
      </c>
      <c r="E16" t="s">
        <v>72</v>
      </c>
      <c r="F16">
        <v>0</v>
      </c>
    </row>
    <row r="17" spans="1:6" x14ac:dyDescent="0.25">
      <c r="A17" t="s">
        <v>123</v>
      </c>
      <c r="B17" t="s">
        <v>124</v>
      </c>
      <c r="C17" t="s">
        <v>125</v>
      </c>
      <c r="D17" t="s">
        <v>126</v>
      </c>
      <c r="E17" t="s">
        <v>81</v>
      </c>
      <c r="F17">
        <v>0</v>
      </c>
    </row>
    <row r="18" spans="1:6" x14ac:dyDescent="0.25">
      <c r="A18" t="s">
        <v>128</v>
      </c>
      <c r="B18" t="s">
        <v>129</v>
      </c>
      <c r="C18" t="s">
        <v>130</v>
      </c>
      <c r="D18" t="s">
        <v>131</v>
      </c>
      <c r="E18" t="s">
        <v>72</v>
      </c>
      <c r="F18">
        <v>0</v>
      </c>
    </row>
    <row r="19" spans="1:6" x14ac:dyDescent="0.25">
      <c r="A19" t="s">
        <v>132</v>
      </c>
      <c r="B19" t="s">
        <v>133</v>
      </c>
      <c r="C19" t="s">
        <v>134</v>
      </c>
      <c r="D19" t="s">
        <v>135</v>
      </c>
      <c r="E19" t="s">
        <v>72</v>
      </c>
      <c r="F19">
        <v>0</v>
      </c>
    </row>
    <row r="20" spans="1:6" x14ac:dyDescent="0.25">
      <c r="A20" t="s">
        <v>136</v>
      </c>
      <c r="B20" t="s">
        <v>137</v>
      </c>
      <c r="C20" t="s">
        <v>138</v>
      </c>
      <c r="D20" t="s">
        <v>139</v>
      </c>
      <c r="E20" t="s">
        <v>72</v>
      </c>
      <c r="F20">
        <v>0</v>
      </c>
    </row>
    <row r="21" spans="1:6" x14ac:dyDescent="0.25">
      <c r="A21" t="s">
        <v>140</v>
      </c>
      <c r="B21" t="s">
        <v>141</v>
      </c>
      <c r="C21" t="s">
        <v>142</v>
      </c>
      <c r="D21" t="s">
        <v>143</v>
      </c>
      <c r="E21" t="s">
        <v>72</v>
      </c>
      <c r="F21">
        <v>0</v>
      </c>
    </row>
    <row r="22" spans="1:6" x14ac:dyDescent="0.25">
      <c r="A22" t="s">
        <v>144</v>
      </c>
      <c r="B22" t="s">
        <v>145</v>
      </c>
      <c r="C22" t="s">
        <v>86</v>
      </c>
      <c r="D22" t="s">
        <v>146</v>
      </c>
      <c r="E22" t="s">
        <v>81</v>
      </c>
      <c r="F22">
        <v>0</v>
      </c>
    </row>
    <row r="23" spans="1:6" x14ac:dyDescent="0.25">
      <c r="A23" t="s">
        <v>148</v>
      </c>
      <c r="B23" t="s">
        <v>149</v>
      </c>
      <c r="C23" t="s">
        <v>142</v>
      </c>
      <c r="D23" t="s">
        <v>150</v>
      </c>
      <c r="E23" t="s">
        <v>72</v>
      </c>
      <c r="F23">
        <v>0</v>
      </c>
    </row>
    <row r="24" spans="1:6" x14ac:dyDescent="0.25">
      <c r="A24" t="s">
        <v>151</v>
      </c>
      <c r="B24" t="s">
        <v>152</v>
      </c>
      <c r="C24" t="s">
        <v>114</v>
      </c>
      <c r="D24" t="s">
        <v>153</v>
      </c>
      <c r="E24" t="s">
        <v>72</v>
      </c>
      <c r="F24">
        <v>0</v>
      </c>
    </row>
    <row r="25" spans="1:6" x14ac:dyDescent="0.25">
      <c r="A25" t="s">
        <v>154</v>
      </c>
      <c r="B25" t="s">
        <v>155</v>
      </c>
      <c r="C25" t="s">
        <v>156</v>
      </c>
      <c r="D25" t="s">
        <v>101</v>
      </c>
      <c r="E25" t="s">
        <v>77</v>
      </c>
      <c r="F25">
        <v>0</v>
      </c>
    </row>
    <row r="26" spans="1:6" x14ac:dyDescent="0.25">
      <c r="A26" t="s">
        <v>157</v>
      </c>
      <c r="B26" t="s">
        <v>158</v>
      </c>
      <c r="C26" t="s">
        <v>159</v>
      </c>
      <c r="D26" t="s">
        <v>160</v>
      </c>
      <c r="E26" t="s">
        <v>72</v>
      </c>
      <c r="F26">
        <v>0</v>
      </c>
    </row>
    <row r="27" spans="1:6" x14ac:dyDescent="0.25">
      <c r="A27" t="s">
        <v>161</v>
      </c>
      <c r="B27" t="s">
        <v>162</v>
      </c>
      <c r="C27" t="s">
        <v>163</v>
      </c>
      <c r="D27" t="s">
        <v>164</v>
      </c>
      <c r="E27" t="s">
        <v>107</v>
      </c>
      <c r="F27">
        <v>0</v>
      </c>
    </row>
    <row r="28" spans="1:6" x14ac:dyDescent="0.25">
      <c r="A28" t="s">
        <v>165</v>
      </c>
      <c r="F28">
        <f>SUBTOTAL(109,PRESTAMOS[Total Prestamos])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8"/>
  <sheetViews>
    <sheetView workbookViewId="0"/>
  </sheetViews>
  <sheetFormatPr baseColWidth="10" defaultColWidth="9.140625" defaultRowHeight="15" x14ac:dyDescent="0.25"/>
  <sheetData>
    <row r="3" spans="1:8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171</v>
      </c>
      <c r="G3" t="s">
        <v>172</v>
      </c>
      <c r="H3" t="s">
        <v>173</v>
      </c>
    </row>
    <row r="4" spans="1:8" x14ac:dyDescent="0.25">
      <c r="A4" t="s">
        <v>68</v>
      </c>
      <c r="B4" t="s">
        <v>69</v>
      </c>
      <c r="C4" t="s">
        <v>70</v>
      </c>
      <c r="D4" t="s">
        <v>71</v>
      </c>
      <c r="E4" t="s">
        <v>72</v>
      </c>
      <c r="F4">
        <v>100000</v>
      </c>
      <c r="G4">
        <v>100000</v>
      </c>
    </row>
    <row r="5" spans="1:8" x14ac:dyDescent="0.25">
      <c r="A5" t="s">
        <v>73</v>
      </c>
      <c r="B5" t="s">
        <v>74</v>
      </c>
      <c r="C5" t="s">
        <v>75</v>
      </c>
      <c r="D5" t="s">
        <v>76</v>
      </c>
      <c r="E5" t="s">
        <v>77</v>
      </c>
      <c r="F5">
        <v>60000</v>
      </c>
      <c r="H5">
        <v>60000</v>
      </c>
    </row>
    <row r="6" spans="1:8" x14ac:dyDescent="0.25">
      <c r="A6" t="s">
        <v>78</v>
      </c>
      <c r="B6" t="s">
        <v>79</v>
      </c>
      <c r="C6" t="s">
        <v>76</v>
      </c>
      <c r="D6" t="s">
        <v>80</v>
      </c>
      <c r="E6" t="s">
        <v>81</v>
      </c>
      <c r="F6">
        <v>0</v>
      </c>
    </row>
    <row r="7" spans="1:8" x14ac:dyDescent="0.25">
      <c r="A7" t="s">
        <v>83</v>
      </c>
      <c r="B7" t="s">
        <v>84</v>
      </c>
      <c r="C7" t="s">
        <v>85</v>
      </c>
      <c r="D7" t="s">
        <v>86</v>
      </c>
      <c r="E7" t="s">
        <v>81</v>
      </c>
      <c r="F7">
        <v>0</v>
      </c>
    </row>
    <row r="8" spans="1:8" x14ac:dyDescent="0.25">
      <c r="A8" t="s">
        <v>88</v>
      </c>
      <c r="B8" t="s">
        <v>89</v>
      </c>
      <c r="C8" t="s">
        <v>90</v>
      </c>
      <c r="D8" t="s">
        <v>90</v>
      </c>
      <c r="E8" t="s">
        <v>72</v>
      </c>
      <c r="F8">
        <v>100000</v>
      </c>
      <c r="G8">
        <v>100000</v>
      </c>
    </row>
    <row r="9" spans="1:8" x14ac:dyDescent="0.25">
      <c r="A9" t="s">
        <v>91</v>
      </c>
      <c r="B9" t="s">
        <v>92</v>
      </c>
      <c r="C9" t="s">
        <v>93</v>
      </c>
      <c r="D9" t="s">
        <v>94</v>
      </c>
      <c r="E9" t="s">
        <v>72</v>
      </c>
      <c r="F9">
        <v>250000</v>
      </c>
      <c r="G9">
        <v>250000</v>
      </c>
    </row>
    <row r="10" spans="1:8" x14ac:dyDescent="0.25">
      <c r="A10" t="s">
        <v>95</v>
      </c>
      <c r="B10" t="s">
        <v>96</v>
      </c>
      <c r="C10" t="s">
        <v>97</v>
      </c>
      <c r="D10" t="s">
        <v>98</v>
      </c>
      <c r="E10" t="s">
        <v>72</v>
      </c>
      <c r="F10">
        <v>100000</v>
      </c>
      <c r="G10">
        <v>100000</v>
      </c>
    </row>
    <row r="11" spans="1:8" x14ac:dyDescent="0.25">
      <c r="A11" t="s">
        <v>99</v>
      </c>
      <c r="B11" t="s">
        <v>100</v>
      </c>
      <c r="C11" t="s">
        <v>101</v>
      </c>
      <c r="D11" t="s">
        <v>102</v>
      </c>
      <c r="E11" t="s">
        <v>72</v>
      </c>
      <c r="F11">
        <v>100000</v>
      </c>
      <c r="G11">
        <v>100000</v>
      </c>
    </row>
    <row r="12" spans="1:8" x14ac:dyDescent="0.25">
      <c r="A12" t="s">
        <v>103</v>
      </c>
      <c r="B12" t="s">
        <v>104</v>
      </c>
      <c r="C12" t="s">
        <v>105</v>
      </c>
      <c r="D12" t="s">
        <v>106</v>
      </c>
      <c r="E12" t="s">
        <v>107</v>
      </c>
      <c r="F12">
        <v>0</v>
      </c>
    </row>
    <row r="13" spans="1:8" x14ac:dyDescent="0.25">
      <c r="A13" t="s">
        <v>108</v>
      </c>
      <c r="B13" t="s">
        <v>109</v>
      </c>
      <c r="C13" t="s">
        <v>110</v>
      </c>
      <c r="D13" t="s">
        <v>111</v>
      </c>
      <c r="E13" t="s">
        <v>72</v>
      </c>
      <c r="F13">
        <v>100000</v>
      </c>
      <c r="G13">
        <v>100000</v>
      </c>
    </row>
    <row r="14" spans="1:8" x14ac:dyDescent="0.25">
      <c r="A14" t="s">
        <v>112</v>
      </c>
      <c r="B14" t="s">
        <v>113</v>
      </c>
      <c r="C14" t="s">
        <v>114</v>
      </c>
      <c r="D14" t="s">
        <v>115</v>
      </c>
      <c r="E14" t="s">
        <v>72</v>
      </c>
      <c r="F14">
        <v>100000</v>
      </c>
      <c r="G14">
        <v>100000</v>
      </c>
    </row>
    <row r="15" spans="1:8" x14ac:dyDescent="0.25">
      <c r="A15" t="s">
        <v>116</v>
      </c>
      <c r="B15" t="s">
        <v>117</v>
      </c>
      <c r="C15" t="s">
        <v>118</v>
      </c>
      <c r="D15" t="s">
        <v>119</v>
      </c>
      <c r="E15" t="s">
        <v>72</v>
      </c>
      <c r="F15">
        <v>100000</v>
      </c>
      <c r="G15">
        <v>100000</v>
      </c>
    </row>
    <row r="16" spans="1:8" x14ac:dyDescent="0.25">
      <c r="A16" t="s">
        <v>120</v>
      </c>
      <c r="B16" t="s">
        <v>121</v>
      </c>
      <c r="C16" t="s">
        <v>122</v>
      </c>
      <c r="D16" t="s">
        <v>98</v>
      </c>
      <c r="E16" t="s">
        <v>72</v>
      </c>
      <c r="F16">
        <v>100000</v>
      </c>
      <c r="G16">
        <v>100000</v>
      </c>
    </row>
    <row r="17" spans="1:7" x14ac:dyDescent="0.25">
      <c r="A17" t="s">
        <v>123</v>
      </c>
      <c r="B17" t="s">
        <v>124</v>
      </c>
      <c r="C17" t="s">
        <v>125</v>
      </c>
      <c r="D17" t="s">
        <v>126</v>
      </c>
      <c r="E17" t="s">
        <v>81</v>
      </c>
      <c r="F17">
        <v>0</v>
      </c>
    </row>
    <row r="18" spans="1:7" x14ac:dyDescent="0.25">
      <c r="A18" t="s">
        <v>128</v>
      </c>
      <c r="B18" t="s">
        <v>129</v>
      </c>
      <c r="C18" t="s">
        <v>130</v>
      </c>
      <c r="D18" t="s">
        <v>131</v>
      </c>
      <c r="E18" t="s">
        <v>72</v>
      </c>
      <c r="F18">
        <v>100000</v>
      </c>
      <c r="G18">
        <v>100000</v>
      </c>
    </row>
    <row r="19" spans="1:7" x14ac:dyDescent="0.25">
      <c r="A19" t="s">
        <v>132</v>
      </c>
      <c r="B19" t="s">
        <v>133</v>
      </c>
      <c r="C19" t="s">
        <v>134</v>
      </c>
      <c r="D19" t="s">
        <v>135</v>
      </c>
      <c r="E19" t="s">
        <v>72</v>
      </c>
      <c r="F19">
        <v>0</v>
      </c>
    </row>
    <row r="20" spans="1:7" x14ac:dyDescent="0.25">
      <c r="A20" t="s">
        <v>136</v>
      </c>
      <c r="B20" t="s">
        <v>137</v>
      </c>
      <c r="C20" t="s">
        <v>138</v>
      </c>
      <c r="D20" t="s">
        <v>139</v>
      </c>
      <c r="E20" t="s">
        <v>72</v>
      </c>
      <c r="F20">
        <v>100000</v>
      </c>
      <c r="G20">
        <v>100000</v>
      </c>
    </row>
    <row r="21" spans="1:7" x14ac:dyDescent="0.25">
      <c r="A21" t="s">
        <v>140</v>
      </c>
      <c r="B21" t="s">
        <v>141</v>
      </c>
      <c r="C21" t="s">
        <v>142</v>
      </c>
      <c r="D21" t="s">
        <v>143</v>
      </c>
      <c r="E21" t="s">
        <v>72</v>
      </c>
      <c r="F21">
        <v>100000</v>
      </c>
      <c r="G21">
        <v>100000</v>
      </c>
    </row>
    <row r="22" spans="1:7" x14ac:dyDescent="0.25">
      <c r="A22" t="s">
        <v>144</v>
      </c>
      <c r="B22" t="s">
        <v>145</v>
      </c>
      <c r="C22" t="s">
        <v>86</v>
      </c>
      <c r="D22" t="s">
        <v>146</v>
      </c>
      <c r="E22" t="s">
        <v>81</v>
      </c>
      <c r="F22">
        <v>0</v>
      </c>
    </row>
    <row r="23" spans="1:7" x14ac:dyDescent="0.25">
      <c r="A23" t="s">
        <v>148</v>
      </c>
      <c r="B23" t="s">
        <v>149</v>
      </c>
      <c r="C23" t="s">
        <v>142</v>
      </c>
      <c r="D23" t="s">
        <v>150</v>
      </c>
      <c r="E23" t="s">
        <v>72</v>
      </c>
      <c r="F23">
        <v>100000</v>
      </c>
      <c r="G23">
        <v>100000</v>
      </c>
    </row>
    <row r="24" spans="1:7" x14ac:dyDescent="0.25">
      <c r="A24" t="s">
        <v>151</v>
      </c>
      <c r="B24" t="s">
        <v>152</v>
      </c>
      <c r="C24" t="s">
        <v>114</v>
      </c>
      <c r="D24" t="s">
        <v>153</v>
      </c>
      <c r="E24" t="s">
        <v>72</v>
      </c>
      <c r="F24">
        <v>100000</v>
      </c>
      <c r="G24">
        <v>100000</v>
      </c>
    </row>
    <row r="25" spans="1:7" x14ac:dyDescent="0.25">
      <c r="A25" t="s">
        <v>154</v>
      </c>
      <c r="B25" t="s">
        <v>155</v>
      </c>
      <c r="C25" t="s">
        <v>156</v>
      </c>
      <c r="D25" t="s">
        <v>101</v>
      </c>
      <c r="E25" t="s">
        <v>77</v>
      </c>
      <c r="F25">
        <v>0</v>
      </c>
    </row>
    <row r="26" spans="1:7" x14ac:dyDescent="0.25">
      <c r="A26" t="s">
        <v>157</v>
      </c>
      <c r="B26" t="s">
        <v>158</v>
      </c>
      <c r="C26" t="s">
        <v>159</v>
      </c>
      <c r="D26" t="s">
        <v>160</v>
      </c>
      <c r="E26" t="s">
        <v>72</v>
      </c>
      <c r="F26">
        <v>0</v>
      </c>
    </row>
    <row r="27" spans="1:7" x14ac:dyDescent="0.25">
      <c r="A27" t="s">
        <v>161</v>
      </c>
      <c r="B27" t="s">
        <v>162</v>
      </c>
      <c r="C27" t="s">
        <v>163</v>
      </c>
      <c r="D27" t="s">
        <v>164</v>
      </c>
      <c r="E27" t="s">
        <v>107</v>
      </c>
      <c r="F27">
        <v>0</v>
      </c>
    </row>
    <row r="28" spans="1:7" x14ac:dyDescent="0.25">
      <c r="A28" t="s">
        <v>165</v>
      </c>
      <c r="F28">
        <f>SUBTOTAL(109,ANTICIPOS[Total Anticipos])</f>
        <v>1610000</v>
      </c>
      <c r="G28">
        <f>SUBTOTAL(109,ANTICIPOS[ANTICIPO DE SUELDO])</f>
        <v>1550000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8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174</v>
      </c>
    </row>
    <row r="4" spans="1:6" x14ac:dyDescent="0.25">
      <c r="A4" t="s">
        <v>68</v>
      </c>
      <c r="B4" t="s">
        <v>69</v>
      </c>
      <c r="C4" t="s">
        <v>70</v>
      </c>
      <c r="D4" t="s">
        <v>71</v>
      </c>
      <c r="E4" t="s">
        <v>72</v>
      </c>
      <c r="F4">
        <v>0</v>
      </c>
    </row>
    <row r="5" spans="1:6" x14ac:dyDescent="0.25">
      <c r="A5" t="s">
        <v>73</v>
      </c>
      <c r="B5" t="s">
        <v>74</v>
      </c>
      <c r="C5" t="s">
        <v>75</v>
      </c>
      <c r="D5" t="s">
        <v>76</v>
      </c>
      <c r="E5" t="s">
        <v>77</v>
      </c>
      <c r="F5">
        <v>0</v>
      </c>
    </row>
    <row r="6" spans="1:6" x14ac:dyDescent="0.25">
      <c r="A6" t="s">
        <v>78</v>
      </c>
      <c r="B6" t="s">
        <v>79</v>
      </c>
      <c r="C6" t="s">
        <v>76</v>
      </c>
      <c r="D6" t="s">
        <v>80</v>
      </c>
      <c r="E6" t="s">
        <v>81</v>
      </c>
      <c r="F6">
        <v>0</v>
      </c>
    </row>
    <row r="7" spans="1:6" x14ac:dyDescent="0.25">
      <c r="A7" t="s">
        <v>83</v>
      </c>
      <c r="B7" t="s">
        <v>84</v>
      </c>
      <c r="C7" t="s">
        <v>85</v>
      </c>
      <c r="D7" t="s">
        <v>86</v>
      </c>
      <c r="E7" t="s">
        <v>81</v>
      </c>
      <c r="F7">
        <v>0</v>
      </c>
    </row>
    <row r="8" spans="1:6" x14ac:dyDescent="0.25">
      <c r="A8" t="s">
        <v>88</v>
      </c>
      <c r="B8" t="s">
        <v>89</v>
      </c>
      <c r="C8" t="s">
        <v>90</v>
      </c>
      <c r="D8" t="s">
        <v>90</v>
      </c>
      <c r="E8" t="s">
        <v>72</v>
      </c>
      <c r="F8">
        <v>0</v>
      </c>
    </row>
    <row r="9" spans="1:6" x14ac:dyDescent="0.25">
      <c r="A9" t="s">
        <v>91</v>
      </c>
      <c r="B9" t="s">
        <v>92</v>
      </c>
      <c r="C9" t="s">
        <v>93</v>
      </c>
      <c r="D9" t="s">
        <v>94</v>
      </c>
      <c r="E9" t="s">
        <v>72</v>
      </c>
      <c r="F9">
        <v>0</v>
      </c>
    </row>
    <row r="10" spans="1:6" x14ac:dyDescent="0.25">
      <c r="A10" t="s">
        <v>95</v>
      </c>
      <c r="B10" t="s">
        <v>96</v>
      </c>
      <c r="C10" t="s">
        <v>97</v>
      </c>
      <c r="D10" t="s">
        <v>98</v>
      </c>
      <c r="E10" t="s">
        <v>72</v>
      </c>
      <c r="F10">
        <v>0</v>
      </c>
    </row>
    <row r="11" spans="1:6" x14ac:dyDescent="0.25">
      <c r="A11" t="s">
        <v>99</v>
      </c>
      <c r="B11" t="s">
        <v>100</v>
      </c>
      <c r="C11" t="s">
        <v>101</v>
      </c>
      <c r="D11" t="s">
        <v>102</v>
      </c>
      <c r="E11" t="s">
        <v>72</v>
      </c>
      <c r="F11">
        <v>0</v>
      </c>
    </row>
    <row r="12" spans="1:6" x14ac:dyDescent="0.25">
      <c r="A12" t="s">
        <v>103</v>
      </c>
      <c r="B12" t="s">
        <v>104</v>
      </c>
      <c r="C12" t="s">
        <v>105</v>
      </c>
      <c r="D12" t="s">
        <v>106</v>
      </c>
      <c r="E12" t="s">
        <v>107</v>
      </c>
      <c r="F12">
        <v>0</v>
      </c>
    </row>
    <row r="13" spans="1:6" x14ac:dyDescent="0.25">
      <c r="A13" t="s">
        <v>108</v>
      </c>
      <c r="B13" t="s">
        <v>109</v>
      </c>
      <c r="C13" t="s">
        <v>110</v>
      </c>
      <c r="D13" t="s">
        <v>111</v>
      </c>
      <c r="E13" t="s">
        <v>72</v>
      </c>
      <c r="F13">
        <v>0</v>
      </c>
    </row>
    <row r="14" spans="1:6" x14ac:dyDescent="0.25">
      <c r="A14" t="s">
        <v>112</v>
      </c>
      <c r="B14" t="s">
        <v>113</v>
      </c>
      <c r="C14" t="s">
        <v>114</v>
      </c>
      <c r="D14" t="s">
        <v>115</v>
      </c>
      <c r="E14" t="s">
        <v>72</v>
      </c>
      <c r="F14">
        <v>0</v>
      </c>
    </row>
    <row r="15" spans="1:6" x14ac:dyDescent="0.25">
      <c r="A15" t="s">
        <v>116</v>
      </c>
      <c r="B15" t="s">
        <v>117</v>
      </c>
      <c r="C15" t="s">
        <v>118</v>
      </c>
      <c r="D15" t="s">
        <v>119</v>
      </c>
      <c r="E15" t="s">
        <v>72</v>
      </c>
      <c r="F15">
        <v>0</v>
      </c>
    </row>
    <row r="16" spans="1:6" x14ac:dyDescent="0.25">
      <c r="A16" t="s">
        <v>120</v>
      </c>
      <c r="B16" t="s">
        <v>121</v>
      </c>
      <c r="C16" t="s">
        <v>122</v>
      </c>
      <c r="D16" t="s">
        <v>98</v>
      </c>
      <c r="E16" t="s">
        <v>72</v>
      </c>
      <c r="F16">
        <v>0</v>
      </c>
    </row>
    <row r="17" spans="1:6" x14ac:dyDescent="0.25">
      <c r="A17" t="s">
        <v>123</v>
      </c>
      <c r="B17" t="s">
        <v>124</v>
      </c>
      <c r="C17" t="s">
        <v>125</v>
      </c>
      <c r="D17" t="s">
        <v>126</v>
      </c>
      <c r="E17" t="s">
        <v>81</v>
      </c>
      <c r="F17">
        <v>0</v>
      </c>
    </row>
    <row r="18" spans="1:6" x14ac:dyDescent="0.25">
      <c r="A18" t="s">
        <v>128</v>
      </c>
      <c r="B18" t="s">
        <v>129</v>
      </c>
      <c r="C18" t="s">
        <v>130</v>
      </c>
      <c r="D18" t="s">
        <v>131</v>
      </c>
      <c r="E18" t="s">
        <v>72</v>
      </c>
      <c r="F18">
        <v>0</v>
      </c>
    </row>
    <row r="19" spans="1:6" x14ac:dyDescent="0.25">
      <c r="A19" t="s">
        <v>132</v>
      </c>
      <c r="B19" t="s">
        <v>133</v>
      </c>
      <c r="C19" t="s">
        <v>134</v>
      </c>
      <c r="D19" t="s">
        <v>135</v>
      </c>
      <c r="E19" t="s">
        <v>72</v>
      </c>
      <c r="F19">
        <v>0</v>
      </c>
    </row>
    <row r="20" spans="1:6" x14ac:dyDescent="0.25">
      <c r="A20" t="s">
        <v>136</v>
      </c>
      <c r="B20" t="s">
        <v>137</v>
      </c>
      <c r="C20" t="s">
        <v>138</v>
      </c>
      <c r="D20" t="s">
        <v>139</v>
      </c>
      <c r="E20" t="s">
        <v>72</v>
      </c>
      <c r="F20">
        <v>0</v>
      </c>
    </row>
    <row r="21" spans="1:6" x14ac:dyDescent="0.25">
      <c r="A21" t="s">
        <v>140</v>
      </c>
      <c r="B21" t="s">
        <v>141</v>
      </c>
      <c r="C21" t="s">
        <v>142</v>
      </c>
      <c r="D21" t="s">
        <v>143</v>
      </c>
      <c r="E21" t="s">
        <v>72</v>
      </c>
      <c r="F21">
        <v>0</v>
      </c>
    </row>
    <row r="22" spans="1:6" x14ac:dyDescent="0.25">
      <c r="A22" t="s">
        <v>144</v>
      </c>
      <c r="B22" t="s">
        <v>145</v>
      </c>
      <c r="C22" t="s">
        <v>86</v>
      </c>
      <c r="D22" t="s">
        <v>146</v>
      </c>
      <c r="E22" t="s">
        <v>81</v>
      </c>
      <c r="F22">
        <v>0</v>
      </c>
    </row>
    <row r="23" spans="1:6" x14ac:dyDescent="0.25">
      <c r="A23" t="s">
        <v>148</v>
      </c>
      <c r="B23" t="s">
        <v>149</v>
      </c>
      <c r="C23" t="s">
        <v>142</v>
      </c>
      <c r="D23" t="s">
        <v>150</v>
      </c>
      <c r="E23" t="s">
        <v>72</v>
      </c>
      <c r="F23">
        <v>0</v>
      </c>
    </row>
    <row r="24" spans="1:6" x14ac:dyDescent="0.25">
      <c r="A24" t="s">
        <v>151</v>
      </c>
      <c r="B24" t="s">
        <v>152</v>
      </c>
      <c r="C24" t="s">
        <v>114</v>
      </c>
      <c r="D24" t="s">
        <v>153</v>
      </c>
      <c r="E24" t="s">
        <v>72</v>
      </c>
      <c r="F24">
        <v>0</v>
      </c>
    </row>
    <row r="25" spans="1:6" x14ac:dyDescent="0.25">
      <c r="A25" t="s">
        <v>154</v>
      </c>
      <c r="B25" t="s">
        <v>155</v>
      </c>
      <c r="C25" t="s">
        <v>156</v>
      </c>
      <c r="D25" t="s">
        <v>101</v>
      </c>
      <c r="E25" t="s">
        <v>77</v>
      </c>
      <c r="F25">
        <v>0</v>
      </c>
    </row>
    <row r="26" spans="1:6" x14ac:dyDescent="0.25">
      <c r="A26" t="s">
        <v>157</v>
      </c>
      <c r="B26" t="s">
        <v>158</v>
      </c>
      <c r="C26" t="s">
        <v>159</v>
      </c>
      <c r="D26" t="s">
        <v>160</v>
      </c>
      <c r="E26" t="s">
        <v>72</v>
      </c>
      <c r="F26">
        <v>0</v>
      </c>
    </row>
    <row r="27" spans="1:6" x14ac:dyDescent="0.25">
      <c r="A27" t="s">
        <v>161</v>
      </c>
      <c r="B27" t="s">
        <v>162</v>
      </c>
      <c r="C27" t="s">
        <v>163</v>
      </c>
      <c r="D27" t="s">
        <v>164</v>
      </c>
      <c r="E27" t="s">
        <v>107</v>
      </c>
      <c r="F27">
        <v>0</v>
      </c>
    </row>
    <row r="28" spans="1:6" x14ac:dyDescent="0.25">
      <c r="A28" t="s">
        <v>165</v>
      </c>
      <c r="F28">
        <f>SUBTOTAL(109,DESCUENTOS[Total Otros Descuentos])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LIBRO</vt:lpstr>
      <vt:lpstr>BONOS</vt:lpstr>
      <vt:lpstr>HORA EXTRA</vt:lpstr>
      <vt:lpstr>COMISIONES</vt:lpstr>
      <vt:lpstr>NO IMPONIBLE</vt:lpstr>
      <vt:lpstr>PRESTAMOS</vt:lpstr>
      <vt:lpstr>ANTICIPOS</vt:lpstr>
      <vt:lpstr>DESCUENTOS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2024-01-02T18:17:42Z</dcterms:created>
  <dcterms:modified xsi:type="dcterms:W3CDTF">2024-01-02T18:22:37Z</dcterms:modified>
  <cp:category/>
</cp:coreProperties>
</file>