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 filterPrivacy="1"/>
  <xr:revisionPtr revIDLastSave="267" documentId="8_{62E0E5A0-6E79-0947-8F27-ED99DEBA37A1}" xr6:coauthVersionLast="47" xr6:coauthVersionMax="47" xr10:uidLastSave="{780B5DCE-79A8-C341-934B-B0B60381D798}"/>
  <bookViews>
    <workbookView xWindow="0" yWindow="0" windowWidth="28800" windowHeight="18000" activeTab="3" xr2:uid="{00000000-000D-0000-FFFF-FFFF00000000}"/>
  </bookViews>
  <sheets>
    <sheet name="JULIO" sheetId="1" r:id="rId1"/>
    <sheet name="AGOSTO" sheetId="3" r:id="rId2"/>
    <sheet name="SEPTIEMBRE" sheetId="4" r:id="rId3"/>
    <sheet name="OCTUBRE" sheetId="5" r:id="rId4"/>
    <sheet name="NOVIEMBRE" sheetId="6" r:id="rId5"/>
  </sheets>
  <definedNames>
    <definedName name="_xlnm._FilterDatabase" localSheetId="3" hidden="1">OCTUBRE!$A$2:$V$64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5" i="5" l="1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G48" i="5"/>
  <c r="H48" i="5" s="1"/>
  <c r="G49" i="5"/>
  <c r="H49" i="5" s="1"/>
  <c r="G50" i="5"/>
  <c r="H50" i="5" s="1"/>
  <c r="G51" i="5"/>
  <c r="H51" i="5"/>
  <c r="G52" i="5"/>
  <c r="H52" i="5" s="1"/>
  <c r="G53" i="5"/>
  <c r="H53" i="5" s="1"/>
  <c r="G54" i="5"/>
  <c r="H54" i="5" s="1"/>
  <c r="G55" i="5"/>
  <c r="H55" i="5" s="1"/>
  <c r="G56" i="5"/>
  <c r="H56" i="5" s="1"/>
  <c r="G47" i="5"/>
  <c r="H47" i="5" s="1"/>
  <c r="Q45" i="5"/>
  <c r="Q46" i="5"/>
  <c r="Q43" i="5"/>
  <c r="G46" i="5"/>
  <c r="F46" i="5"/>
  <c r="V41" i="5"/>
  <c r="V42" i="5"/>
  <c r="V43" i="5"/>
  <c r="V44" i="5"/>
  <c r="U44" i="5"/>
  <c r="Q44" i="5"/>
  <c r="H44" i="5"/>
  <c r="M44" i="5" s="1"/>
  <c r="H45" i="5"/>
  <c r="G43" i="5"/>
  <c r="H43" i="5" s="1"/>
  <c r="M43" i="5" s="1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U31" i="5"/>
  <c r="U32" i="5"/>
  <c r="U33" i="5"/>
  <c r="U34" i="5"/>
  <c r="U35" i="5"/>
  <c r="U36" i="5"/>
  <c r="U37" i="5"/>
  <c r="U38" i="5"/>
  <c r="U39" i="5"/>
  <c r="U40" i="5"/>
  <c r="U41" i="5"/>
  <c r="U42" i="5"/>
  <c r="Q32" i="5"/>
  <c r="H33" i="5"/>
  <c r="H34" i="5"/>
  <c r="H35" i="5"/>
  <c r="H36" i="5"/>
  <c r="H37" i="5"/>
  <c r="H38" i="5"/>
  <c r="H39" i="5"/>
  <c r="H40" i="5"/>
  <c r="H41" i="5"/>
  <c r="H42" i="5"/>
  <c r="U30" i="5"/>
  <c r="U29" i="5"/>
  <c r="H29" i="5"/>
  <c r="H30" i="5"/>
  <c r="H32" i="5"/>
  <c r="M32" i="5" s="1"/>
  <c r="Q14" i="5"/>
  <c r="Q25" i="5"/>
  <c r="Q26" i="5"/>
  <c r="H26" i="5"/>
  <c r="M26" i="5" s="1"/>
  <c r="M18" i="5"/>
  <c r="O21" i="5"/>
  <c r="Q21" i="5" s="1"/>
  <c r="H24" i="5"/>
  <c r="H25" i="5"/>
  <c r="M25" i="5" s="1"/>
  <c r="H23" i="5"/>
  <c r="Q22" i="5"/>
  <c r="Q17" i="5"/>
  <c r="Q18" i="5"/>
  <c r="Q19" i="5"/>
  <c r="Q20" i="5"/>
  <c r="M17" i="5"/>
  <c r="K2" i="1"/>
  <c r="G20" i="5"/>
  <c r="H20" i="5" s="1"/>
  <c r="M20" i="5" s="1"/>
  <c r="G21" i="5"/>
  <c r="H21" i="5" s="1"/>
  <c r="M21" i="5" s="1"/>
  <c r="G22" i="5"/>
  <c r="H22" i="5" s="1"/>
  <c r="M22" i="5" s="1"/>
  <c r="O1" i="5"/>
  <c r="P14" i="5" s="1"/>
  <c r="Q4" i="5"/>
  <c r="Q5" i="5"/>
  <c r="N5" i="5" s="1"/>
  <c r="Q6" i="5"/>
  <c r="N6" i="5" s="1"/>
  <c r="Q7" i="5"/>
  <c r="Q8" i="5"/>
  <c r="Q9" i="5"/>
  <c r="Q10" i="5"/>
  <c r="Q11" i="5"/>
  <c r="Q12" i="5"/>
  <c r="Q13" i="5"/>
  <c r="Q15" i="5"/>
  <c r="Q16" i="5"/>
  <c r="Q3" i="5"/>
  <c r="N3" i="5" s="1"/>
  <c r="V7" i="5"/>
  <c r="V9" i="5"/>
  <c r="V11" i="5"/>
  <c r="V13" i="5"/>
  <c r="V16" i="5"/>
  <c r="V17" i="5"/>
  <c r="V18" i="5"/>
  <c r="V19" i="5"/>
  <c r="V20" i="5"/>
  <c r="V24" i="5"/>
  <c r="V25" i="5"/>
  <c r="V26" i="5"/>
  <c r="V27" i="5"/>
  <c r="U7" i="5"/>
  <c r="U9" i="5"/>
  <c r="U11" i="5"/>
  <c r="U13" i="5"/>
  <c r="U15" i="5"/>
  <c r="U16" i="5"/>
  <c r="U17" i="5"/>
  <c r="U18" i="5"/>
  <c r="U19" i="5"/>
  <c r="U20" i="5"/>
  <c r="U24" i="5"/>
  <c r="U25" i="5"/>
  <c r="U26" i="5"/>
  <c r="U27" i="5"/>
  <c r="U28" i="5"/>
  <c r="H15" i="5"/>
  <c r="M13" i="5"/>
  <c r="M14" i="5" s="1"/>
  <c r="M12" i="5"/>
  <c r="M11" i="5"/>
  <c r="M10" i="5"/>
  <c r="M9" i="5"/>
  <c r="K2" i="6"/>
  <c r="V3" i="5"/>
  <c r="U3" i="5"/>
  <c r="K5" i="6"/>
  <c r="H46" i="5" l="1"/>
  <c r="M46" i="5" s="1"/>
  <c r="N46" i="5"/>
  <c r="P46" i="5"/>
  <c r="P45" i="5"/>
  <c r="N32" i="5"/>
  <c r="N9" i="5"/>
  <c r="N22" i="5"/>
  <c r="N10" i="5"/>
  <c r="N14" i="5"/>
  <c r="N44" i="5"/>
  <c r="N25" i="5"/>
  <c r="N12" i="5"/>
  <c r="N43" i="5"/>
  <c r="P43" i="5"/>
  <c r="P44" i="5"/>
  <c r="P32" i="5"/>
  <c r="N18" i="5"/>
  <c r="N17" i="5"/>
  <c r="N11" i="5"/>
  <c r="N21" i="5"/>
  <c r="N26" i="5"/>
  <c r="N13" i="5"/>
  <c r="N20" i="5"/>
  <c r="P25" i="5"/>
  <c r="P26" i="5"/>
  <c r="P13" i="5"/>
  <c r="P19" i="5"/>
  <c r="P18" i="5"/>
  <c r="P17" i="5"/>
  <c r="P6" i="5"/>
  <c r="P22" i="5"/>
  <c r="P5" i="5"/>
  <c r="P10" i="5"/>
  <c r="P8" i="5"/>
  <c r="P21" i="5"/>
  <c r="P12" i="5"/>
  <c r="P4" i="5"/>
  <c r="K3" i="4"/>
  <c r="K4" i="6" l="1"/>
  <c r="M8" i="5"/>
  <c r="N8" i="5" s="1"/>
  <c r="K3" i="6" l="1"/>
  <c r="K2" i="4" l="1"/>
  <c r="M7" i="5"/>
  <c r="N7" i="5" s="1"/>
  <c r="M4" i="5"/>
  <c r="N4" i="5" s="1"/>
  <c r="F5" i="4"/>
  <c r="F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NC 23 </t>
        </r>
      </text>
    </comment>
    <comment ref="C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NC 24
</t>
        </r>
      </text>
    </comment>
    <comment ref="D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NC 25</t>
        </r>
      </text>
    </comment>
    <comment ref="C4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NC X DIF MONTO NRO 27 POR PRONTO PAGO DE WOM
</t>
        </r>
      </text>
    </comment>
    <comment ref="C5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NC NRO 29 POR DIF DE MONTO POR PRONTO PAGO DE WOM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NC 30 X 1 PESO
</t>
        </r>
      </text>
    </comment>
    <comment ref="C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NC 31 X 1 PESO
</t>
        </r>
      </text>
    </comment>
  </commentList>
</comments>
</file>

<file path=xl/sharedStrings.xml><?xml version="1.0" encoding="utf-8"?>
<sst xmlns="http://schemas.openxmlformats.org/spreadsheetml/2006/main" count="188" uniqueCount="51">
  <si>
    <t>OBRA</t>
  </si>
  <si>
    <t>EP</t>
  </si>
  <si>
    <t>N° FACTURA</t>
  </si>
  <si>
    <t xml:space="preserve">REEMPLAZO </t>
  </si>
  <si>
    <t>MONTO</t>
  </si>
  <si>
    <t>FECHA</t>
  </si>
  <si>
    <t>FACTORING</t>
  </si>
  <si>
    <t xml:space="preserve">MONTO </t>
  </si>
  <si>
    <t>DESCUENTO EP</t>
  </si>
  <si>
    <t>REINTEGRO EP</t>
  </si>
  <si>
    <t>OBS</t>
  </si>
  <si>
    <t>G21</t>
  </si>
  <si>
    <t>SUR</t>
  </si>
  <si>
    <t>WOM1</t>
  </si>
  <si>
    <t>BICE</t>
  </si>
  <si>
    <t xml:space="preserve"> FACTORING BANINTER SA</t>
  </si>
  <si>
    <t>FACTORANDES</t>
  </si>
  <si>
    <t>INTERFACTOR</t>
  </si>
  <si>
    <t>DIA VENCIMIENTO</t>
  </si>
  <si>
    <t>VENCIMIENTO</t>
  </si>
  <si>
    <t>AFIN</t>
  </si>
  <si>
    <t>4A</t>
  </si>
  <si>
    <t xml:space="preserve">PAGADA </t>
  </si>
  <si>
    <t>ESTADO</t>
  </si>
  <si>
    <t xml:space="preserve">FECHA </t>
  </si>
  <si>
    <t>PAGADO</t>
  </si>
  <si>
    <t>NETO</t>
  </si>
  <si>
    <t>IVA</t>
  </si>
  <si>
    <t>DÍAS FACTORING</t>
  </si>
  <si>
    <t>DIAS PAGO</t>
  </si>
  <si>
    <t>DIF. FACTORING</t>
  </si>
  <si>
    <t>FACTORING BANINTER SA</t>
  </si>
  <si>
    <t>VTO. FACTORING</t>
  </si>
  <si>
    <t>PAGADA</t>
  </si>
  <si>
    <t xml:space="preserve">FECHA FACTORING </t>
  </si>
  <si>
    <t>WOM2</t>
  </si>
  <si>
    <t>N/A</t>
  </si>
  <si>
    <t>MORA</t>
  </si>
  <si>
    <t>FECHA DE PAGO</t>
  </si>
  <si>
    <t>WOM01</t>
  </si>
  <si>
    <t>SIN FACTURA</t>
  </si>
  <si>
    <t>PRONTOPAGO WOM</t>
  </si>
  <si>
    <t>ANDES</t>
  </si>
  <si>
    <t>SANTA RENATA</t>
  </si>
  <si>
    <t>ALTAVISTA FACTORING</t>
  </si>
  <si>
    <t>SAN MARTINO</t>
  </si>
  <si>
    <t>CUMPLO</t>
  </si>
  <si>
    <t>NOTA CRÉDITO</t>
  </si>
  <si>
    <t>WOM</t>
  </si>
  <si>
    <t>EXTREMO SUR</t>
  </si>
  <si>
    <t>LOS ROBLES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</si>
</sst>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41" formatCode="_ * #,##0_ ;_ * \-#,##0_ ;_ * &quot;-&quot;_ ;_ @_ 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1" fontId="2" fillId="0" borderId="0" xfId="1" applyFont="1" applyAlignment="1">
      <alignment horizontal="center"/>
    </xf>
    <xf numFmtId="41" fontId="2" fillId="0" borderId="0" xfId="1" applyFont="1"/>
    <xf numFmtId="42" fontId="2" fillId="0" borderId="0" xfId="1" applyNumberFormat="1" applyFont="1" applyAlignment="1">
      <alignment horizontal="center"/>
    </xf>
    <xf numFmtId="42" fontId="0" fillId="0" borderId="0" xfId="0" applyNumberFormat="1"/>
    <xf numFmtId="14" fontId="0" fillId="0" borderId="0" xfId="0" applyNumberFormat="1"/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42" fontId="2" fillId="0" borderId="0" xfId="1" applyNumberFormat="1" applyFont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2" fontId="2" fillId="0" borderId="2" xfId="1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0" fillId="0" borderId="4" xfId="0" applyBorder="1"/>
    <xf numFmtId="14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2" fontId="0" fillId="0" borderId="7" xfId="0" applyNumberFormat="1" applyBorder="1"/>
    <xf numFmtId="0" fontId="0" fillId="0" borderId="8" xfId="0" applyBorder="1"/>
    <xf numFmtId="41" fontId="2" fillId="0" borderId="3" xfId="1" applyFont="1" applyBorder="1" applyAlignment="1">
      <alignment horizontal="center"/>
    </xf>
    <xf numFmtId="41" fontId="0" fillId="0" borderId="0" xfId="1" applyFont="1" applyBorder="1"/>
    <xf numFmtId="42" fontId="0" fillId="0" borderId="5" xfId="0" applyNumberFormat="1" applyBorder="1"/>
    <xf numFmtId="0" fontId="2" fillId="0" borderId="3" xfId="0" applyFont="1" applyBorder="1" applyAlignment="1">
      <alignment horizontal="center"/>
    </xf>
    <xf numFmtId="41" fontId="0" fillId="0" borderId="5" xfId="0" applyNumberFormat="1" applyBorder="1"/>
    <xf numFmtId="42" fontId="0" fillId="0" borderId="0" xfId="2" applyFont="1"/>
    <xf numFmtId="42" fontId="0" fillId="0" borderId="4" xfId="2" applyFont="1" applyBorder="1"/>
    <xf numFmtId="42" fontId="0" fillId="0" borderId="6" xfId="2" applyFont="1" applyBorder="1"/>
    <xf numFmtId="14" fontId="0" fillId="0" borderId="8" xfId="0" applyNumberFormat="1" applyBorder="1"/>
    <xf numFmtId="0" fontId="0" fillId="0" borderId="9" xfId="0" applyBorder="1" applyAlignment="1">
      <alignment horizontal="center"/>
    </xf>
    <xf numFmtId="10" fontId="0" fillId="0" borderId="0" xfId="3" applyNumberFormat="1" applyFont="1"/>
    <xf numFmtId="3" fontId="0" fillId="0" borderId="0" xfId="0" applyNumberFormat="1"/>
    <xf numFmtId="16" fontId="0" fillId="0" borderId="0" xfId="0" applyNumberFormat="1"/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8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workbookViewId="0">
      <selection activeCell="K2" sqref="K2"/>
    </sheetView>
  </sheetViews>
  <sheetFormatPr baseColWidth="10" defaultColWidth="9.1640625" defaultRowHeight="15" x14ac:dyDescent="0.2"/>
  <cols>
    <col min="3" max="3" width="11.83203125" bestFit="1" customWidth="1"/>
    <col min="4" max="5" width="12.1640625" bestFit="1" customWidth="1"/>
    <col min="6" max="6" width="12" style="6" bestFit="1" customWidth="1"/>
    <col min="7" max="7" width="10.5" bestFit="1" customWidth="1"/>
    <col min="8" max="8" width="11.5" bestFit="1" customWidth="1"/>
    <col min="9" max="9" width="6.6640625" bestFit="1" customWidth="1"/>
    <col min="10" max="10" width="9.5" bestFit="1" customWidth="1"/>
    <col min="11" max="11" width="15.1640625" bestFit="1" customWidth="1"/>
    <col min="12" max="12" width="14.5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3</v>
      </c>
      <c r="F1" s="5" t="s">
        <v>4</v>
      </c>
      <c r="G1" s="2" t="s">
        <v>5</v>
      </c>
      <c r="H1" s="2" t="s">
        <v>6</v>
      </c>
      <c r="I1" s="2" t="s">
        <v>5</v>
      </c>
      <c r="J1" s="3" t="s">
        <v>7</v>
      </c>
      <c r="K1" s="4" t="s">
        <v>8</v>
      </c>
      <c r="L1" s="3" t="s">
        <v>9</v>
      </c>
      <c r="M1" s="1" t="s">
        <v>10</v>
      </c>
    </row>
    <row r="2" spans="1:13" x14ac:dyDescent="0.2">
      <c r="A2" t="s">
        <v>11</v>
      </c>
      <c r="B2">
        <v>1</v>
      </c>
      <c r="C2">
        <v>59</v>
      </c>
      <c r="F2" s="6">
        <v>46059121</v>
      </c>
      <c r="G2" s="7">
        <v>45138</v>
      </c>
      <c r="H2" t="s">
        <v>42</v>
      </c>
      <c r="J2">
        <v>44270000</v>
      </c>
      <c r="K2" s="6">
        <f>F2-J2</f>
        <v>1789121</v>
      </c>
    </row>
  </sheetData>
  <conditionalFormatting sqref="C1:E1">
    <cfRule type="duplicateValues" dxfId="7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"/>
  <sheetViews>
    <sheetView workbookViewId="0">
      <selection activeCell="F17" sqref="F17"/>
    </sheetView>
  </sheetViews>
  <sheetFormatPr baseColWidth="10" defaultRowHeight="15" x14ac:dyDescent="0.2"/>
  <cols>
    <col min="6" max="6" width="11.5" style="6"/>
    <col min="7" max="7" width="10.5" style="9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3</v>
      </c>
      <c r="F1" s="5" t="s">
        <v>4</v>
      </c>
      <c r="G1" s="8" t="s">
        <v>5</v>
      </c>
      <c r="H1" s="2" t="s">
        <v>6</v>
      </c>
      <c r="I1" s="2" t="s">
        <v>5</v>
      </c>
      <c r="J1" s="3" t="s">
        <v>7</v>
      </c>
      <c r="K1" s="4" t="s">
        <v>8</v>
      </c>
      <c r="L1" s="3" t="s">
        <v>9</v>
      </c>
      <c r="M1" s="1" t="s">
        <v>10</v>
      </c>
    </row>
    <row r="2" spans="1:13" x14ac:dyDescent="0.2">
      <c r="A2" t="s">
        <v>12</v>
      </c>
      <c r="C2">
        <v>60</v>
      </c>
      <c r="F2" s="6">
        <v>1049580</v>
      </c>
      <c r="G2" s="7">
        <v>45159</v>
      </c>
    </row>
  </sheetData>
  <conditionalFormatting sqref="C1:E1">
    <cfRule type="duplicateValues" dxfId="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"/>
  <sheetViews>
    <sheetView workbookViewId="0">
      <selection activeCell="K2" sqref="K2"/>
    </sheetView>
  </sheetViews>
  <sheetFormatPr baseColWidth="10" defaultRowHeight="15" x14ac:dyDescent="0.2"/>
  <cols>
    <col min="6" max="6" width="12" style="6" bestFit="1" customWidth="1"/>
    <col min="8" max="8" width="14" bestFit="1" customWidth="1"/>
    <col min="9" max="9" width="10.5" bestFit="1" customWidth="1"/>
    <col min="10" max="10" width="12" style="6" bestFit="1" customWidth="1"/>
    <col min="11" max="11" width="15.1640625" style="6" bestFit="1" customWidth="1"/>
    <col min="12" max="12" width="15.1640625" style="6" customWidth="1"/>
    <col min="13" max="13" width="14.5" bestFit="1" customWidth="1"/>
    <col min="14" max="14" width="14.5" customWidth="1"/>
    <col min="15" max="15" width="4.5" bestFit="1" customWidth="1"/>
  </cols>
  <sheetData>
    <row r="1" spans="1:18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3</v>
      </c>
      <c r="F1" s="5" t="s">
        <v>4</v>
      </c>
      <c r="G1" s="8" t="s">
        <v>5</v>
      </c>
      <c r="H1" s="2" t="s">
        <v>6</v>
      </c>
      <c r="I1" s="2" t="s">
        <v>5</v>
      </c>
      <c r="J1" s="5" t="s">
        <v>7</v>
      </c>
      <c r="K1" s="10" t="s">
        <v>8</v>
      </c>
      <c r="L1" s="10" t="s">
        <v>19</v>
      </c>
      <c r="M1" s="3" t="s">
        <v>9</v>
      </c>
      <c r="N1" s="3" t="s">
        <v>23</v>
      </c>
      <c r="O1" s="1" t="s">
        <v>10</v>
      </c>
    </row>
    <row r="2" spans="1:18" x14ac:dyDescent="0.2">
      <c r="A2" t="s">
        <v>11</v>
      </c>
      <c r="B2">
        <v>2</v>
      </c>
      <c r="C2">
        <v>61</v>
      </c>
      <c r="D2">
        <v>62</v>
      </c>
      <c r="F2" s="6">
        <v>64476265</v>
      </c>
      <c r="G2" s="7">
        <v>45170</v>
      </c>
      <c r="H2" t="s">
        <v>16</v>
      </c>
      <c r="I2" s="7">
        <v>45170</v>
      </c>
      <c r="J2" s="6">
        <v>61912000</v>
      </c>
      <c r="K2" s="6">
        <f>F2-J2</f>
        <v>2564265</v>
      </c>
      <c r="L2" s="7">
        <v>45200</v>
      </c>
    </row>
    <row r="3" spans="1:18" x14ac:dyDescent="0.2">
      <c r="A3" t="s">
        <v>12</v>
      </c>
      <c r="C3">
        <v>63</v>
      </c>
      <c r="D3">
        <v>64</v>
      </c>
      <c r="E3">
        <v>65</v>
      </c>
      <c r="F3" s="6">
        <v>9295861</v>
      </c>
      <c r="G3" s="7">
        <v>45182</v>
      </c>
      <c r="H3" t="s">
        <v>14</v>
      </c>
      <c r="I3" s="7">
        <v>45181</v>
      </c>
      <c r="J3" s="6">
        <v>9115931</v>
      </c>
      <c r="K3" s="6">
        <f>F3-J3</f>
        <v>179930</v>
      </c>
      <c r="L3" s="7">
        <v>45210</v>
      </c>
      <c r="R3" s="6"/>
    </row>
    <row r="4" spans="1:18" x14ac:dyDescent="0.2">
      <c r="A4" t="s">
        <v>13</v>
      </c>
      <c r="C4">
        <v>66</v>
      </c>
      <c r="F4" s="6">
        <f>13814602-201233</f>
        <v>13613369</v>
      </c>
      <c r="G4" s="7">
        <v>45184</v>
      </c>
    </row>
    <row r="5" spans="1:18" x14ac:dyDescent="0.2">
      <c r="A5" t="s">
        <v>13</v>
      </c>
      <c r="C5">
        <v>67</v>
      </c>
      <c r="F5" s="6">
        <f>15394572-224248</f>
        <v>15170324</v>
      </c>
      <c r="G5" s="7">
        <v>45184</v>
      </c>
    </row>
    <row r="6" spans="1:18" x14ac:dyDescent="0.2">
      <c r="A6" t="s">
        <v>13</v>
      </c>
      <c r="C6">
        <v>68</v>
      </c>
      <c r="F6" s="6">
        <v>20721902</v>
      </c>
      <c r="G6" s="7">
        <v>45197</v>
      </c>
      <c r="H6" t="s">
        <v>17</v>
      </c>
      <c r="I6" s="7">
        <v>45247</v>
      </c>
      <c r="J6" s="6">
        <v>19924577</v>
      </c>
      <c r="K6" s="6">
        <v>445989</v>
      </c>
      <c r="L6" s="7">
        <v>45247</v>
      </c>
      <c r="N6" t="s">
        <v>25</v>
      </c>
    </row>
  </sheetData>
  <conditionalFormatting sqref="C1:E1">
    <cfRule type="duplicateValues" dxfId="5" priority="1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0"/>
  <sheetViews>
    <sheetView tabSelected="1" topLeftCell="E1" workbookViewId="0">
      <pane ySplit="2" topLeftCell="A27" activePane="bottomLeft" state="frozen"/>
      <selection pane="bottomLeft" activeCell="T53" sqref="T53"/>
    </sheetView>
  </sheetViews>
  <sheetFormatPr baseColWidth="10" defaultRowHeight="15" x14ac:dyDescent="0.2"/>
  <cols>
    <col min="1" max="1" width="12.1640625" bestFit="1" customWidth="1"/>
    <col min="6" max="7" width="12" bestFit="1" customWidth="1"/>
    <col min="8" max="8" width="12" style="6" bestFit="1" customWidth="1"/>
    <col min="10" max="10" width="24.1640625" bestFit="1" customWidth="1"/>
    <col min="12" max="12" width="12" style="6" bestFit="1" customWidth="1"/>
    <col min="13" max="13" width="15.33203125" style="6" bestFit="1" customWidth="1"/>
    <col min="14" max="14" width="15.33203125" style="6" customWidth="1"/>
    <col min="15" max="15" width="18.33203125" style="6" bestFit="1" customWidth="1"/>
    <col min="16" max="16" width="10.5" style="6" bestFit="1" customWidth="1"/>
    <col min="17" max="17" width="15" style="6" bestFit="1" customWidth="1"/>
    <col min="18" max="18" width="14.5" bestFit="1" customWidth="1"/>
    <col min="20" max="20" width="12" bestFit="1" customWidth="1"/>
    <col min="22" max="22" width="13.1640625" bestFit="1" customWidth="1"/>
    <col min="24" max="24" width="13.1640625" bestFit="1" customWidth="1"/>
  </cols>
  <sheetData>
    <row r="1" spans="1:24" ht="16" thickBot="1" x14ac:dyDescent="0.25">
      <c r="O1" s="7">
        <f ca="1">TODAY()</f>
        <v>45574</v>
      </c>
      <c r="P1" s="7"/>
    </row>
    <row r="2" spans="1:24" ht="15.75" customHeight="1" x14ac:dyDescent="0.2">
      <c r="A2" s="12" t="s">
        <v>0</v>
      </c>
      <c r="B2" s="13" t="s">
        <v>1</v>
      </c>
      <c r="C2" s="13" t="s">
        <v>2</v>
      </c>
      <c r="D2" s="13" t="s">
        <v>47</v>
      </c>
      <c r="E2" s="13" t="s">
        <v>3</v>
      </c>
      <c r="F2" s="13" t="s">
        <v>26</v>
      </c>
      <c r="G2" s="13" t="s">
        <v>27</v>
      </c>
      <c r="H2" s="14" t="s">
        <v>4</v>
      </c>
      <c r="I2" s="15" t="s">
        <v>5</v>
      </c>
      <c r="J2" s="12" t="s">
        <v>6</v>
      </c>
      <c r="K2" s="13" t="s">
        <v>34</v>
      </c>
      <c r="L2" s="14" t="s">
        <v>7</v>
      </c>
      <c r="M2" s="14" t="s">
        <v>8</v>
      </c>
      <c r="N2" s="14"/>
      <c r="O2" s="14" t="s">
        <v>32</v>
      </c>
      <c r="P2" s="14"/>
      <c r="Q2" s="14" t="s">
        <v>28</v>
      </c>
      <c r="R2" s="23" t="s">
        <v>9</v>
      </c>
      <c r="S2" s="12" t="s">
        <v>23</v>
      </c>
      <c r="T2" s="26" t="s">
        <v>24</v>
      </c>
      <c r="U2" s="12" t="s">
        <v>29</v>
      </c>
      <c r="V2" s="26" t="s">
        <v>30</v>
      </c>
      <c r="W2" s="12" t="s">
        <v>37</v>
      </c>
      <c r="X2" s="26" t="s">
        <v>38</v>
      </c>
    </row>
    <row r="3" spans="1:24" x14ac:dyDescent="0.2">
      <c r="A3" s="16" t="s">
        <v>11</v>
      </c>
      <c r="B3">
        <v>3</v>
      </c>
      <c r="C3">
        <v>69</v>
      </c>
      <c r="F3" s="28">
        <v>53456512</v>
      </c>
      <c r="G3" s="28">
        <v>10156737</v>
      </c>
      <c r="H3" s="6">
        <v>63613249</v>
      </c>
      <c r="I3" s="17">
        <v>45201</v>
      </c>
      <c r="J3" s="16" t="s">
        <v>15</v>
      </c>
      <c r="K3" s="7">
        <v>45204</v>
      </c>
      <c r="L3" s="6">
        <v>62402211</v>
      </c>
      <c r="M3" s="6">
        <v>1211038</v>
      </c>
      <c r="N3" s="33">
        <f t="shared" ref="N3:N22" si="0">(M3/L3)/Q3*30</f>
        <v>1.9406972615120963E-2</v>
      </c>
      <c r="O3" s="7">
        <v>45233</v>
      </c>
      <c r="P3" s="32"/>
      <c r="Q3" s="24">
        <f t="shared" ref="Q3:Q32" si="1">O3-K3+1</f>
        <v>30</v>
      </c>
      <c r="R3" s="25"/>
      <c r="S3" s="16" t="s">
        <v>22</v>
      </c>
      <c r="T3" s="17">
        <v>45233</v>
      </c>
      <c r="U3" s="16">
        <f t="shared" ref="U3:U59" si="2">T3-I3</f>
        <v>32</v>
      </c>
      <c r="V3" s="27">
        <f>T3-O3</f>
        <v>0</v>
      </c>
      <c r="W3" s="29"/>
      <c r="X3" s="17"/>
    </row>
    <row r="4" spans="1:24" x14ac:dyDescent="0.2">
      <c r="A4" s="16" t="s">
        <v>13</v>
      </c>
      <c r="C4">
        <v>70</v>
      </c>
      <c r="F4" s="28">
        <v>19404923</v>
      </c>
      <c r="G4" s="28">
        <v>3686935</v>
      </c>
      <c r="H4" s="6">
        <v>23091858</v>
      </c>
      <c r="I4" s="17">
        <v>45205</v>
      </c>
      <c r="J4" s="16" t="s">
        <v>16</v>
      </c>
      <c r="K4" s="7">
        <v>45209</v>
      </c>
      <c r="L4" s="6">
        <v>22013000</v>
      </c>
      <c r="M4" s="6">
        <f>H4-L4</f>
        <v>1078858</v>
      </c>
      <c r="N4" s="33">
        <f t="shared" si="0"/>
        <v>5.6550045602423743E-2</v>
      </c>
      <c r="O4" s="7">
        <v>45234</v>
      </c>
      <c r="P4" s="32" t="str">
        <f t="shared" ref="P4:P32" ca="1" si="3">IF(O4&lt;=$O$1, "VENCIDA", IF(O4&lt;=7+$O$1,"POR VENCER","VIGENTE"))</f>
        <v>VENCIDA</v>
      </c>
      <c r="Q4" s="24">
        <f t="shared" si="1"/>
        <v>26</v>
      </c>
      <c r="R4" s="18"/>
      <c r="S4" s="16"/>
      <c r="T4" s="25"/>
      <c r="U4" s="16"/>
      <c r="V4" s="27"/>
      <c r="W4" s="29"/>
      <c r="X4" s="17"/>
    </row>
    <row r="5" spans="1:24" x14ac:dyDescent="0.2">
      <c r="A5" s="16" t="s">
        <v>20</v>
      </c>
      <c r="B5">
        <v>2</v>
      </c>
      <c r="C5">
        <v>71</v>
      </c>
      <c r="F5" s="28">
        <v>7777777</v>
      </c>
      <c r="G5" s="28">
        <v>1477778</v>
      </c>
      <c r="H5" s="6">
        <v>9255555</v>
      </c>
      <c r="I5" s="17">
        <v>45209</v>
      </c>
      <c r="J5" s="16" t="s">
        <v>17</v>
      </c>
      <c r="K5" s="7">
        <v>45209</v>
      </c>
      <c r="L5" s="6">
        <v>8761355</v>
      </c>
      <c r="M5" s="6">
        <v>494200</v>
      </c>
      <c r="N5" s="33">
        <f t="shared" si="0"/>
        <v>6.0435857238977299E-2</v>
      </c>
      <c r="O5" s="7">
        <v>45236</v>
      </c>
      <c r="P5" s="32" t="str">
        <f t="shared" ca="1" si="3"/>
        <v>VENCIDA</v>
      </c>
      <c r="Q5" s="24">
        <f t="shared" si="1"/>
        <v>28</v>
      </c>
      <c r="R5" s="18"/>
      <c r="S5" s="16"/>
      <c r="T5" s="25"/>
      <c r="U5" s="16"/>
      <c r="V5" s="27"/>
      <c r="W5" s="29"/>
      <c r="X5" s="17"/>
    </row>
    <row r="6" spans="1:24" x14ac:dyDescent="0.2">
      <c r="A6" s="16" t="s">
        <v>13</v>
      </c>
      <c r="C6">
        <v>72</v>
      </c>
      <c r="F6" s="28">
        <v>14858983</v>
      </c>
      <c r="G6" s="28">
        <v>2823207</v>
      </c>
      <c r="H6" s="6">
        <v>17682190</v>
      </c>
      <c r="I6" s="17">
        <v>45217</v>
      </c>
      <c r="J6" s="16" t="s">
        <v>15</v>
      </c>
      <c r="K6" s="7">
        <v>45217</v>
      </c>
      <c r="L6" s="6">
        <v>17088443</v>
      </c>
      <c r="M6" s="6">
        <v>593747</v>
      </c>
      <c r="N6" s="33">
        <f t="shared" si="0"/>
        <v>2.3163686319071512E-2</v>
      </c>
      <c r="O6" s="7">
        <v>45261</v>
      </c>
      <c r="P6" s="32" t="str">
        <f t="shared" ca="1" si="3"/>
        <v>VENCIDA</v>
      </c>
      <c r="Q6" s="24">
        <f t="shared" si="1"/>
        <v>45</v>
      </c>
      <c r="R6" s="18"/>
      <c r="S6" s="16"/>
      <c r="T6" s="18"/>
      <c r="U6" s="16"/>
      <c r="V6" s="27"/>
      <c r="W6" s="29"/>
      <c r="X6" s="17"/>
    </row>
    <row r="7" spans="1:24" x14ac:dyDescent="0.2">
      <c r="A7" s="16" t="s">
        <v>13</v>
      </c>
      <c r="C7">
        <v>73</v>
      </c>
      <c r="F7" s="28">
        <v>35165421</v>
      </c>
      <c r="G7" s="28">
        <v>6681430</v>
      </c>
      <c r="H7" s="6">
        <v>41846851</v>
      </c>
      <c r="I7" s="17">
        <v>45217</v>
      </c>
      <c r="J7" s="16" t="s">
        <v>17</v>
      </c>
      <c r="K7" s="7">
        <v>45219</v>
      </c>
      <c r="L7" s="6">
        <v>40296777</v>
      </c>
      <c r="M7" s="6">
        <f t="shared" ref="M7:M32" si="4">H7-L7</f>
        <v>1550074</v>
      </c>
      <c r="N7" s="33">
        <f t="shared" si="0"/>
        <v>2.508681590309211E-2</v>
      </c>
      <c r="O7" s="7">
        <v>45264</v>
      </c>
      <c r="P7" s="32"/>
      <c r="Q7" s="24">
        <f t="shared" si="1"/>
        <v>46</v>
      </c>
      <c r="R7" s="18"/>
      <c r="S7" s="16" t="s">
        <v>33</v>
      </c>
      <c r="T7" s="17">
        <v>45264</v>
      </c>
      <c r="U7" s="16">
        <f t="shared" si="2"/>
        <v>47</v>
      </c>
      <c r="V7" s="27">
        <f t="shared" ref="V7:V44" si="5">T7-O7</f>
        <v>0</v>
      </c>
      <c r="W7" s="29"/>
      <c r="X7" s="17"/>
    </row>
    <row r="8" spans="1:24" x14ac:dyDescent="0.2">
      <c r="A8" s="16" t="s">
        <v>13</v>
      </c>
      <c r="C8">
        <v>74</v>
      </c>
      <c r="F8" s="28">
        <v>22288475</v>
      </c>
      <c r="G8" s="28">
        <v>4234810</v>
      </c>
      <c r="H8" s="6">
        <v>26523284</v>
      </c>
      <c r="I8" s="17">
        <v>45224</v>
      </c>
      <c r="J8" s="16" t="s">
        <v>31</v>
      </c>
      <c r="K8" s="7">
        <v>45240</v>
      </c>
      <c r="L8" s="6">
        <v>25940392</v>
      </c>
      <c r="M8" s="6">
        <f t="shared" si="4"/>
        <v>582892</v>
      </c>
      <c r="N8" s="33">
        <f t="shared" si="0"/>
        <v>2.1066036704456895E-2</v>
      </c>
      <c r="O8" s="7">
        <v>45271</v>
      </c>
      <c r="P8" s="32" t="str">
        <f t="shared" ca="1" si="3"/>
        <v>VENCIDA</v>
      </c>
      <c r="Q8" s="24">
        <f t="shared" si="1"/>
        <v>32</v>
      </c>
      <c r="R8" s="18"/>
      <c r="S8" s="16"/>
      <c r="T8" s="18"/>
      <c r="U8" s="16"/>
      <c r="V8" s="27"/>
      <c r="W8" s="29"/>
      <c r="X8" s="17"/>
    </row>
    <row r="9" spans="1:24" x14ac:dyDescent="0.2">
      <c r="A9" s="16" t="s">
        <v>11</v>
      </c>
      <c r="B9">
        <v>4</v>
      </c>
      <c r="C9">
        <v>75</v>
      </c>
      <c r="F9" s="28">
        <v>82980647</v>
      </c>
      <c r="G9" s="28">
        <v>15766331</v>
      </c>
      <c r="H9" s="6">
        <v>98747017</v>
      </c>
      <c r="I9" s="17">
        <v>45232</v>
      </c>
      <c r="J9" s="16" t="s">
        <v>31</v>
      </c>
      <c r="K9" s="7">
        <v>45233</v>
      </c>
      <c r="L9" s="6">
        <v>96799803</v>
      </c>
      <c r="M9" s="6">
        <f t="shared" si="4"/>
        <v>1947214</v>
      </c>
      <c r="N9" s="33">
        <f t="shared" si="0"/>
        <v>2.0809539357686785E-2</v>
      </c>
      <c r="O9" s="7">
        <v>45261</v>
      </c>
      <c r="P9" s="32"/>
      <c r="Q9" s="24">
        <f t="shared" si="1"/>
        <v>29</v>
      </c>
      <c r="R9" s="18"/>
      <c r="S9" s="16" t="s">
        <v>33</v>
      </c>
      <c r="T9" s="17">
        <v>45279</v>
      </c>
      <c r="U9" s="16">
        <f t="shared" si="2"/>
        <v>47</v>
      </c>
      <c r="V9" s="27">
        <f t="shared" si="5"/>
        <v>18</v>
      </c>
      <c r="W9" s="29">
        <v>2032872</v>
      </c>
      <c r="X9" s="17">
        <v>45301</v>
      </c>
    </row>
    <row r="10" spans="1:24" x14ac:dyDescent="0.2">
      <c r="A10" s="16" t="s">
        <v>20</v>
      </c>
      <c r="B10">
        <v>4</v>
      </c>
      <c r="C10">
        <v>76</v>
      </c>
      <c r="F10" s="28">
        <v>6894473</v>
      </c>
      <c r="G10" s="28">
        <v>1309950</v>
      </c>
      <c r="H10" s="6">
        <v>8204422</v>
      </c>
      <c r="I10" s="17">
        <v>45233</v>
      </c>
      <c r="J10" s="16" t="s">
        <v>14</v>
      </c>
      <c r="K10" s="7">
        <v>45236</v>
      </c>
      <c r="L10" s="6">
        <v>7992689</v>
      </c>
      <c r="M10" s="6">
        <f t="shared" si="4"/>
        <v>211733</v>
      </c>
      <c r="N10" s="33">
        <f t="shared" si="0"/>
        <v>2.4835157166755769E-2</v>
      </c>
      <c r="O10" s="7">
        <v>45267</v>
      </c>
      <c r="P10" s="32" t="str">
        <f t="shared" ca="1" si="3"/>
        <v>VENCIDA</v>
      </c>
      <c r="Q10" s="24">
        <f t="shared" si="1"/>
        <v>32</v>
      </c>
      <c r="R10" s="18"/>
      <c r="S10" s="16"/>
      <c r="T10" s="18"/>
      <c r="U10" s="16"/>
      <c r="V10" s="27"/>
      <c r="W10" s="29"/>
      <c r="X10" s="17"/>
    </row>
    <row r="11" spans="1:24" x14ac:dyDescent="0.2">
      <c r="A11" s="16" t="s">
        <v>11</v>
      </c>
      <c r="B11" t="s">
        <v>21</v>
      </c>
      <c r="C11">
        <v>77</v>
      </c>
      <c r="F11" s="28">
        <v>2622890</v>
      </c>
      <c r="G11" s="28">
        <v>498349</v>
      </c>
      <c r="H11" s="6">
        <v>3121239</v>
      </c>
      <c r="I11" s="17">
        <v>45236</v>
      </c>
      <c r="J11" s="16" t="s">
        <v>14</v>
      </c>
      <c r="K11" s="7">
        <v>45237</v>
      </c>
      <c r="L11" s="6">
        <v>2982364</v>
      </c>
      <c r="M11" s="6">
        <f t="shared" si="4"/>
        <v>138875</v>
      </c>
      <c r="N11" s="33">
        <f t="shared" si="0"/>
        <v>3.9913207873255675E-2</v>
      </c>
      <c r="O11" s="7">
        <v>45271</v>
      </c>
      <c r="P11" s="32"/>
      <c r="Q11" s="24">
        <f t="shared" si="1"/>
        <v>35</v>
      </c>
      <c r="R11" s="18"/>
      <c r="S11" s="16" t="s">
        <v>33</v>
      </c>
      <c r="T11" s="17">
        <v>45279</v>
      </c>
      <c r="U11" s="16">
        <f t="shared" si="2"/>
        <v>43</v>
      </c>
      <c r="V11" s="27">
        <f t="shared" si="5"/>
        <v>8</v>
      </c>
      <c r="W11" s="29">
        <v>19560</v>
      </c>
      <c r="X11" s="17">
        <v>45300</v>
      </c>
    </row>
    <row r="12" spans="1:24" x14ac:dyDescent="0.2">
      <c r="A12" s="16" t="s">
        <v>20</v>
      </c>
      <c r="B12">
        <v>1</v>
      </c>
      <c r="C12">
        <v>78</v>
      </c>
      <c r="F12" s="28">
        <v>1146224</v>
      </c>
      <c r="G12" s="28">
        <v>217783</v>
      </c>
      <c r="H12" s="6">
        <v>1364007</v>
      </c>
      <c r="I12" s="17">
        <v>45240</v>
      </c>
      <c r="J12" s="16" t="s">
        <v>14</v>
      </c>
      <c r="K12" s="7">
        <v>45251</v>
      </c>
      <c r="L12" s="6">
        <v>1252515</v>
      </c>
      <c r="M12" s="6">
        <f t="shared" si="4"/>
        <v>111492</v>
      </c>
      <c r="N12" s="33">
        <f t="shared" si="0"/>
        <v>-5.9015139991376032E-5</v>
      </c>
      <c r="O12" s="7"/>
      <c r="P12" s="32" t="str">
        <f t="shared" ca="1" si="3"/>
        <v>VENCIDA</v>
      </c>
      <c r="Q12" s="24">
        <f t="shared" si="1"/>
        <v>-45250</v>
      </c>
      <c r="R12" s="18"/>
      <c r="S12" s="16" t="s">
        <v>33</v>
      </c>
      <c r="T12" s="17"/>
      <c r="U12" s="16"/>
      <c r="V12" s="27"/>
      <c r="W12" s="29"/>
      <c r="X12" s="17"/>
    </row>
    <row r="13" spans="1:24" x14ac:dyDescent="0.2">
      <c r="A13" s="16" t="s">
        <v>13</v>
      </c>
      <c r="C13">
        <v>79</v>
      </c>
      <c r="F13" s="28">
        <v>40675767</v>
      </c>
      <c r="G13" s="28">
        <v>7728396</v>
      </c>
      <c r="H13" s="6">
        <v>48404163</v>
      </c>
      <c r="I13" s="17">
        <v>45245</v>
      </c>
      <c r="J13" s="16" t="s">
        <v>15</v>
      </c>
      <c r="K13" s="7">
        <v>45251</v>
      </c>
      <c r="L13" s="6">
        <v>30212076</v>
      </c>
      <c r="M13" s="6">
        <f t="shared" si="4"/>
        <v>18192087</v>
      </c>
      <c r="N13" s="33">
        <f t="shared" si="0"/>
        <v>0.40143080535081399</v>
      </c>
      <c r="O13" s="7">
        <v>45295</v>
      </c>
      <c r="P13" s="32" t="str">
        <f ca="1">IF(O13&lt;=$O$1, "VENCIDA", IF(O13&lt;=7+$O$1,"POR VENCER","VIGENTE"))</f>
        <v>VENCIDA</v>
      </c>
      <c r="Q13" s="24">
        <f t="shared" si="1"/>
        <v>45</v>
      </c>
      <c r="R13" s="18"/>
      <c r="S13" s="16" t="s">
        <v>33</v>
      </c>
      <c r="T13" s="17">
        <v>45328</v>
      </c>
      <c r="U13" s="16">
        <f t="shared" si="2"/>
        <v>83</v>
      </c>
      <c r="V13" s="27">
        <f t="shared" si="5"/>
        <v>33</v>
      </c>
      <c r="W13" s="29">
        <v>1871628</v>
      </c>
      <c r="X13" s="17">
        <v>45328</v>
      </c>
    </row>
    <row r="14" spans="1:24" x14ac:dyDescent="0.2">
      <c r="A14" s="16"/>
      <c r="F14" s="28"/>
      <c r="G14" s="28"/>
      <c r="I14" s="17"/>
      <c r="J14" s="16" t="s">
        <v>15</v>
      </c>
      <c r="K14" s="7">
        <v>45254</v>
      </c>
      <c r="L14" s="6">
        <v>16634239</v>
      </c>
      <c r="M14" s="6">
        <f>M13-L14-1250629</f>
        <v>307219</v>
      </c>
      <c r="N14" s="33">
        <f t="shared" si="0"/>
        <v>1.3192196099691897E-2</v>
      </c>
      <c r="O14" s="7">
        <v>45295</v>
      </c>
      <c r="P14" s="32" t="str">
        <f ca="1">IF(O14&lt;=$O$1, "VENCIDA", IF(O14&lt;=7+$O$1,"POR VENCER","VIGENTE"))</f>
        <v>VENCIDA</v>
      </c>
      <c r="Q14" s="24">
        <f t="shared" si="1"/>
        <v>42</v>
      </c>
      <c r="R14" s="18"/>
      <c r="S14" s="16"/>
      <c r="T14" s="17"/>
      <c r="U14" s="16"/>
      <c r="V14" s="27"/>
      <c r="W14" s="29"/>
      <c r="X14" s="17"/>
    </row>
    <row r="15" spans="1:24" x14ac:dyDescent="0.2">
      <c r="A15" s="16" t="s">
        <v>20</v>
      </c>
      <c r="B15">
        <v>2</v>
      </c>
      <c r="C15">
        <v>80</v>
      </c>
      <c r="F15" s="28">
        <v>8045434</v>
      </c>
      <c r="G15" s="28">
        <v>1528632</v>
      </c>
      <c r="H15" s="6">
        <f>F15+G15</f>
        <v>9574066</v>
      </c>
      <c r="I15" s="17">
        <v>45272</v>
      </c>
      <c r="J15" s="16" t="s">
        <v>36</v>
      </c>
      <c r="K15" s="7"/>
      <c r="N15" s="33"/>
      <c r="O15" s="7"/>
      <c r="P15" s="32"/>
      <c r="Q15" s="24">
        <f t="shared" si="1"/>
        <v>1</v>
      </c>
      <c r="R15" s="18"/>
      <c r="S15" s="16" t="s">
        <v>33</v>
      </c>
      <c r="T15" s="17">
        <v>45306</v>
      </c>
      <c r="U15" s="16">
        <f t="shared" si="2"/>
        <v>34</v>
      </c>
      <c r="V15" s="27"/>
      <c r="W15" s="29"/>
      <c r="X15" s="17"/>
    </row>
    <row r="16" spans="1:24" x14ac:dyDescent="0.2">
      <c r="A16" s="16"/>
      <c r="C16">
        <v>81</v>
      </c>
      <c r="F16" s="28"/>
      <c r="G16" s="28"/>
      <c r="I16" s="17"/>
      <c r="J16" s="16" t="s">
        <v>36</v>
      </c>
      <c r="K16" s="7"/>
      <c r="N16" s="33"/>
      <c r="O16" s="7"/>
      <c r="P16" s="32"/>
      <c r="Q16" s="24">
        <f t="shared" si="1"/>
        <v>1</v>
      </c>
      <c r="R16" s="18"/>
      <c r="S16" s="16"/>
      <c r="T16" s="17"/>
      <c r="U16" s="16">
        <f t="shared" si="2"/>
        <v>0</v>
      </c>
      <c r="V16" s="27">
        <f t="shared" si="5"/>
        <v>0</v>
      </c>
      <c r="W16" s="29"/>
      <c r="X16" s="17"/>
    </row>
    <row r="17" spans="1:24" x14ac:dyDescent="0.2">
      <c r="A17" s="16" t="s">
        <v>35</v>
      </c>
      <c r="C17">
        <v>82</v>
      </c>
      <c r="F17" s="28">
        <v>17258028</v>
      </c>
      <c r="G17" s="28">
        <v>3279025</v>
      </c>
      <c r="H17" s="6">
        <v>20537053</v>
      </c>
      <c r="I17" s="17">
        <v>45293</v>
      </c>
      <c r="J17" s="16" t="s">
        <v>15</v>
      </c>
      <c r="K17" s="7">
        <v>45301</v>
      </c>
      <c r="L17" s="6">
        <v>19840220</v>
      </c>
      <c r="M17" s="6">
        <f t="shared" si="4"/>
        <v>696833</v>
      </c>
      <c r="N17" s="33">
        <f t="shared" si="0"/>
        <v>2.1503413217171575E-2</v>
      </c>
      <c r="O17" s="7">
        <v>45349</v>
      </c>
      <c r="P17" s="32" t="str">
        <f t="shared" ca="1" si="3"/>
        <v>VENCIDA</v>
      </c>
      <c r="Q17" s="24">
        <f t="shared" si="1"/>
        <v>49</v>
      </c>
      <c r="R17" s="18"/>
      <c r="S17" s="16" t="s">
        <v>33</v>
      </c>
      <c r="T17" s="17">
        <v>45390</v>
      </c>
      <c r="U17" s="16">
        <f t="shared" si="2"/>
        <v>97</v>
      </c>
      <c r="V17" s="27">
        <f t="shared" si="5"/>
        <v>41</v>
      </c>
      <c r="W17" s="29">
        <v>1095309</v>
      </c>
      <c r="X17" s="17">
        <v>45443</v>
      </c>
    </row>
    <row r="18" spans="1:24" x14ac:dyDescent="0.2">
      <c r="A18" s="16" t="s">
        <v>20</v>
      </c>
      <c r="B18">
        <v>3</v>
      </c>
      <c r="C18">
        <v>83</v>
      </c>
      <c r="F18" s="28">
        <v>8439190</v>
      </c>
      <c r="G18" s="28">
        <v>1603446</v>
      </c>
      <c r="H18" s="6">
        <v>10042636</v>
      </c>
      <c r="I18" s="17">
        <v>45299</v>
      </c>
      <c r="J18" s="16" t="s">
        <v>14</v>
      </c>
      <c r="K18" s="7">
        <v>45300</v>
      </c>
      <c r="L18" s="6">
        <v>9815804</v>
      </c>
      <c r="M18" s="6">
        <f t="shared" si="4"/>
        <v>226832</v>
      </c>
      <c r="N18" s="33">
        <f t="shared" si="0"/>
        <v>2.3108855881800412E-2</v>
      </c>
      <c r="O18" s="7">
        <v>45329</v>
      </c>
      <c r="P18" s="32" t="str">
        <f t="shared" ca="1" si="3"/>
        <v>VENCIDA</v>
      </c>
      <c r="Q18" s="24">
        <f t="shared" si="1"/>
        <v>30</v>
      </c>
      <c r="R18" s="18"/>
      <c r="S18" s="16" t="s">
        <v>33</v>
      </c>
      <c r="T18" s="17">
        <v>45331</v>
      </c>
      <c r="U18" s="16">
        <f t="shared" si="2"/>
        <v>32</v>
      </c>
      <c r="V18" s="27">
        <f t="shared" si="5"/>
        <v>2</v>
      </c>
      <c r="W18" s="29"/>
      <c r="X18" s="17"/>
    </row>
    <row r="19" spans="1:24" x14ac:dyDescent="0.2">
      <c r="A19" s="16" t="s">
        <v>40</v>
      </c>
      <c r="C19">
        <v>84</v>
      </c>
      <c r="F19" s="28"/>
      <c r="G19" s="28"/>
      <c r="I19" s="17"/>
      <c r="J19" s="16" t="s">
        <v>36</v>
      </c>
      <c r="K19" s="7"/>
      <c r="N19" s="33"/>
      <c r="O19" s="7"/>
      <c r="P19" s="32" t="str">
        <f t="shared" ca="1" si="3"/>
        <v>VENCIDA</v>
      </c>
      <c r="Q19" s="24">
        <f t="shared" si="1"/>
        <v>1</v>
      </c>
      <c r="R19" s="18"/>
      <c r="S19" s="16"/>
      <c r="T19" s="17"/>
      <c r="U19" s="16">
        <f t="shared" si="2"/>
        <v>0</v>
      </c>
      <c r="V19" s="27">
        <f t="shared" si="5"/>
        <v>0</v>
      </c>
      <c r="W19" s="29"/>
      <c r="X19" s="17"/>
    </row>
    <row r="20" spans="1:24" x14ac:dyDescent="0.2">
      <c r="A20" s="16" t="s">
        <v>39</v>
      </c>
      <c r="C20">
        <v>85</v>
      </c>
      <c r="F20" s="28">
        <v>22288475</v>
      </c>
      <c r="G20" s="28">
        <f>F20*0.19</f>
        <v>4234810.25</v>
      </c>
      <c r="H20" s="6">
        <f>F20+G20</f>
        <v>26523285.25</v>
      </c>
      <c r="I20" s="17">
        <v>45300</v>
      </c>
      <c r="J20" s="16" t="s">
        <v>41</v>
      </c>
      <c r="K20" s="7">
        <v>45307</v>
      </c>
      <c r="L20" s="6">
        <v>406690</v>
      </c>
      <c r="M20" s="6">
        <f t="shared" si="4"/>
        <v>26116595.25</v>
      </c>
      <c r="N20" s="33">
        <f t="shared" si="0"/>
        <v>83.761892938430833</v>
      </c>
      <c r="O20" s="7">
        <v>45329</v>
      </c>
      <c r="P20" s="32"/>
      <c r="Q20" s="24">
        <f t="shared" si="1"/>
        <v>23</v>
      </c>
      <c r="R20" s="18"/>
      <c r="S20" s="16" t="s">
        <v>33</v>
      </c>
      <c r="T20" s="17">
        <v>45329</v>
      </c>
      <c r="U20" s="16">
        <f t="shared" si="2"/>
        <v>29</v>
      </c>
      <c r="V20" s="27">
        <f t="shared" si="5"/>
        <v>0</v>
      </c>
      <c r="W20" s="29"/>
      <c r="X20" s="17"/>
    </row>
    <row r="21" spans="1:24" x14ac:dyDescent="0.2">
      <c r="A21" s="16" t="s">
        <v>39</v>
      </c>
      <c r="C21">
        <v>86</v>
      </c>
      <c r="F21" s="28">
        <v>24405460</v>
      </c>
      <c r="G21" s="28">
        <f>F21*0.19</f>
        <v>4637037.4000000004</v>
      </c>
      <c r="H21" s="6">
        <f>F21+G21</f>
        <v>29042497.399999999</v>
      </c>
      <c r="I21" s="17">
        <v>45300</v>
      </c>
      <c r="J21" s="16" t="s">
        <v>31</v>
      </c>
      <c r="K21" s="7">
        <v>45329</v>
      </c>
      <c r="L21" s="6">
        <v>28173679</v>
      </c>
      <c r="M21" s="6">
        <f t="shared" si="4"/>
        <v>868818.39999999851</v>
      </c>
      <c r="N21" s="33">
        <f t="shared" si="0"/>
        <v>2.0558630864881567E-2</v>
      </c>
      <c r="O21" s="7">
        <f>K21+44</f>
        <v>45373</v>
      </c>
      <c r="P21" s="32" t="str">
        <f t="shared" ca="1" si="3"/>
        <v>VENCIDA</v>
      </c>
      <c r="Q21" s="24">
        <f t="shared" si="1"/>
        <v>45</v>
      </c>
      <c r="R21" s="18"/>
      <c r="S21" s="16"/>
      <c r="T21" s="17"/>
      <c r="U21" s="16"/>
      <c r="V21" s="27"/>
      <c r="W21" s="29"/>
      <c r="X21" s="17"/>
    </row>
    <row r="22" spans="1:24" x14ac:dyDescent="0.2">
      <c r="A22" s="16" t="s">
        <v>39</v>
      </c>
      <c r="C22">
        <v>87</v>
      </c>
      <c r="F22" s="28">
        <v>21099252</v>
      </c>
      <c r="G22" s="28">
        <f>F22*0.19</f>
        <v>4008857.88</v>
      </c>
      <c r="H22" s="6">
        <f>F22+G22</f>
        <v>25108109.879999999</v>
      </c>
      <c r="I22" s="17">
        <v>45306</v>
      </c>
      <c r="J22" s="16" t="s">
        <v>44</v>
      </c>
      <c r="K22" s="7">
        <v>45322</v>
      </c>
      <c r="L22" s="6">
        <v>23839006</v>
      </c>
      <c r="M22" s="6">
        <f t="shared" si="4"/>
        <v>1269103.879999999</v>
      </c>
      <c r="N22" s="33">
        <f t="shared" si="0"/>
        <v>3.5490961885463371E-2</v>
      </c>
      <c r="O22" s="7">
        <v>45366</v>
      </c>
      <c r="P22" s="32" t="str">
        <f t="shared" ca="1" si="3"/>
        <v>VENCIDA</v>
      </c>
      <c r="Q22" s="24">
        <f t="shared" si="1"/>
        <v>45</v>
      </c>
      <c r="R22" s="18"/>
      <c r="S22" s="16"/>
      <c r="T22" s="17"/>
      <c r="U22" s="16"/>
      <c r="V22" s="27"/>
      <c r="W22" s="29"/>
      <c r="X22" s="17"/>
    </row>
    <row r="23" spans="1:24" x14ac:dyDescent="0.2">
      <c r="A23" s="16" t="s">
        <v>43</v>
      </c>
      <c r="C23">
        <v>88</v>
      </c>
      <c r="F23" s="28">
        <v>451200</v>
      </c>
      <c r="G23" s="28">
        <v>85728</v>
      </c>
      <c r="H23" s="6">
        <f>F23+G23</f>
        <v>536928</v>
      </c>
      <c r="I23" s="17">
        <v>45317</v>
      </c>
      <c r="J23" s="16" t="s">
        <v>36</v>
      </c>
      <c r="K23" s="7"/>
      <c r="N23" s="33"/>
      <c r="O23" s="7"/>
      <c r="P23" s="32"/>
      <c r="Q23" s="24"/>
      <c r="R23" s="18"/>
      <c r="S23" s="16"/>
      <c r="T23" s="17"/>
      <c r="U23" s="16"/>
      <c r="V23" s="27"/>
      <c r="W23" s="29"/>
      <c r="X23" s="17"/>
    </row>
    <row r="24" spans="1:24" x14ac:dyDescent="0.2">
      <c r="A24" s="16" t="s">
        <v>45</v>
      </c>
      <c r="C24">
        <v>89</v>
      </c>
      <c r="F24" s="28">
        <v>3412500</v>
      </c>
      <c r="G24" s="28">
        <v>648375</v>
      </c>
      <c r="H24" s="6">
        <f t="shared" ref="H24:H30" si="6">F24+G24</f>
        <v>4060875</v>
      </c>
      <c r="I24" s="17">
        <v>45328</v>
      </c>
      <c r="J24" s="16"/>
      <c r="K24" s="7"/>
      <c r="N24" s="33"/>
      <c r="O24" s="7"/>
      <c r="P24" s="32"/>
      <c r="Q24" s="24"/>
      <c r="R24" s="18"/>
      <c r="S24" s="16" t="s">
        <v>33</v>
      </c>
      <c r="T24" s="17">
        <v>45328</v>
      </c>
      <c r="U24" s="16">
        <f t="shared" si="2"/>
        <v>0</v>
      </c>
      <c r="V24" s="27">
        <f t="shared" si="5"/>
        <v>45328</v>
      </c>
      <c r="W24" s="29"/>
      <c r="X24" s="17"/>
    </row>
    <row r="25" spans="1:24" x14ac:dyDescent="0.2">
      <c r="A25" s="16" t="s">
        <v>35</v>
      </c>
      <c r="C25">
        <v>90</v>
      </c>
      <c r="F25" s="28">
        <v>25887042</v>
      </c>
      <c r="G25" s="28">
        <v>4918538</v>
      </c>
      <c r="H25" s="6">
        <f t="shared" si="6"/>
        <v>30805580</v>
      </c>
      <c r="I25" s="17">
        <v>45328</v>
      </c>
      <c r="J25" s="16" t="s">
        <v>46</v>
      </c>
      <c r="K25" s="7">
        <v>45349</v>
      </c>
      <c r="L25" s="6">
        <v>30249989</v>
      </c>
      <c r="M25" s="6">
        <f t="shared" si="4"/>
        <v>555591</v>
      </c>
      <c r="N25" s="33">
        <f>(M25/L25)/Q25*30</f>
        <v>1.4128193312985744E-2</v>
      </c>
      <c r="O25" s="7">
        <v>45387</v>
      </c>
      <c r="P25" s="32" t="str">
        <f t="shared" ca="1" si="3"/>
        <v>VENCIDA</v>
      </c>
      <c r="Q25" s="24">
        <f t="shared" si="1"/>
        <v>39</v>
      </c>
      <c r="R25" s="18"/>
      <c r="S25" s="16"/>
      <c r="T25" s="17"/>
      <c r="U25" s="16">
        <f t="shared" si="2"/>
        <v>-45328</v>
      </c>
      <c r="V25" s="27">
        <f t="shared" si="5"/>
        <v>-45387</v>
      </c>
      <c r="W25" s="29"/>
      <c r="X25" s="17"/>
    </row>
    <row r="26" spans="1:24" x14ac:dyDescent="0.2">
      <c r="A26" s="16" t="s">
        <v>20</v>
      </c>
      <c r="C26">
        <v>91</v>
      </c>
      <c r="F26" s="28">
        <v>8368510</v>
      </c>
      <c r="G26" s="28">
        <v>1590017</v>
      </c>
      <c r="H26" s="6">
        <f t="shared" si="6"/>
        <v>9958527</v>
      </c>
      <c r="I26" s="17">
        <v>45330</v>
      </c>
      <c r="J26" s="16" t="s">
        <v>14</v>
      </c>
      <c r="K26" s="7">
        <v>45335</v>
      </c>
      <c r="L26" s="6">
        <v>9681444</v>
      </c>
      <c r="M26" s="6">
        <f t="shared" si="4"/>
        <v>277083</v>
      </c>
      <c r="N26" s="33">
        <f>(M26/L26)/Q26*30</f>
        <v>2.683125704182145E-2</v>
      </c>
      <c r="O26" s="7">
        <v>45366</v>
      </c>
      <c r="P26" s="32" t="str">
        <f t="shared" ca="1" si="3"/>
        <v>VENCIDA</v>
      </c>
      <c r="Q26" s="24">
        <f t="shared" si="1"/>
        <v>32</v>
      </c>
      <c r="R26" s="18"/>
      <c r="S26" s="16" t="s">
        <v>33</v>
      </c>
      <c r="T26" s="17">
        <v>45362</v>
      </c>
      <c r="U26" s="16">
        <f t="shared" si="2"/>
        <v>32</v>
      </c>
      <c r="V26" s="27">
        <f t="shared" si="5"/>
        <v>-4</v>
      </c>
      <c r="W26" s="29"/>
      <c r="X26" s="17"/>
    </row>
    <row r="27" spans="1:24" x14ac:dyDescent="0.2">
      <c r="A27" s="16" t="s">
        <v>35</v>
      </c>
      <c r="C27">
        <v>92</v>
      </c>
      <c r="D27">
        <v>35</v>
      </c>
      <c r="F27" s="28"/>
      <c r="G27" s="28"/>
      <c r="I27" s="17"/>
      <c r="J27" s="16"/>
      <c r="K27" s="7"/>
      <c r="N27" s="33"/>
      <c r="O27" s="7"/>
      <c r="P27" s="32"/>
      <c r="Q27" s="24"/>
      <c r="R27" s="18"/>
      <c r="S27" s="16"/>
      <c r="T27" s="17"/>
      <c r="U27" s="16">
        <f t="shared" si="2"/>
        <v>0</v>
      </c>
      <c r="V27" s="27">
        <f t="shared" si="5"/>
        <v>0</v>
      </c>
      <c r="W27" s="29"/>
      <c r="X27" s="17"/>
    </row>
    <row r="28" spans="1:24" x14ac:dyDescent="0.2">
      <c r="A28" s="16" t="s">
        <v>39</v>
      </c>
      <c r="C28">
        <v>93</v>
      </c>
      <c r="D28">
        <v>37</v>
      </c>
      <c r="F28" s="28"/>
      <c r="G28" s="28"/>
      <c r="I28" s="17"/>
      <c r="J28" s="16"/>
      <c r="K28" s="7"/>
      <c r="N28" s="33"/>
      <c r="O28" s="7"/>
      <c r="P28" s="32"/>
      <c r="Q28" s="24"/>
      <c r="R28" s="18"/>
      <c r="S28" s="16"/>
      <c r="T28" s="17"/>
      <c r="U28" s="16">
        <f t="shared" si="2"/>
        <v>0</v>
      </c>
      <c r="V28" s="27">
        <f t="shared" si="5"/>
        <v>0</v>
      </c>
      <c r="W28" s="29"/>
      <c r="X28" s="17"/>
    </row>
    <row r="29" spans="1:24" x14ac:dyDescent="0.2">
      <c r="A29" s="16" t="s">
        <v>45</v>
      </c>
      <c r="C29">
        <v>94</v>
      </c>
      <c r="F29" s="34">
        <v>3412500</v>
      </c>
      <c r="G29" s="34">
        <v>648375</v>
      </c>
      <c r="H29" s="6">
        <f t="shared" si="6"/>
        <v>4060875</v>
      </c>
      <c r="I29" s="17">
        <v>45357</v>
      </c>
      <c r="J29" s="16"/>
      <c r="N29" s="33"/>
      <c r="O29" s="7"/>
      <c r="P29" s="32"/>
      <c r="Q29" s="24"/>
      <c r="R29" s="18"/>
      <c r="S29" s="16" t="s">
        <v>33</v>
      </c>
      <c r="T29" s="17">
        <v>45358</v>
      </c>
      <c r="U29" s="16">
        <f t="shared" si="2"/>
        <v>1</v>
      </c>
      <c r="V29" s="27">
        <f t="shared" si="5"/>
        <v>45358</v>
      </c>
      <c r="W29" s="29"/>
      <c r="X29" s="17"/>
    </row>
    <row r="30" spans="1:24" x14ac:dyDescent="0.2">
      <c r="A30" s="16" t="s">
        <v>45</v>
      </c>
      <c r="C30">
        <v>95</v>
      </c>
      <c r="F30" s="34">
        <v>39781950</v>
      </c>
      <c r="G30" s="34">
        <v>7558571</v>
      </c>
      <c r="H30" s="6">
        <f t="shared" si="6"/>
        <v>47340521</v>
      </c>
      <c r="I30" s="17">
        <v>45357</v>
      </c>
      <c r="J30" s="16"/>
      <c r="N30" s="33"/>
      <c r="O30" s="7"/>
      <c r="P30" s="32"/>
      <c r="Q30" s="24"/>
      <c r="R30" s="18"/>
      <c r="S30" s="16" t="s">
        <v>33</v>
      </c>
      <c r="T30" s="17">
        <v>45358</v>
      </c>
      <c r="U30" s="16">
        <f t="shared" si="2"/>
        <v>1</v>
      </c>
      <c r="V30" s="27">
        <f t="shared" si="5"/>
        <v>45358</v>
      </c>
      <c r="W30" s="29"/>
      <c r="X30" s="17"/>
    </row>
    <row r="31" spans="1:24" x14ac:dyDescent="0.2">
      <c r="A31" s="16" t="s">
        <v>20</v>
      </c>
      <c r="B31">
        <v>5</v>
      </c>
      <c r="C31">
        <v>96</v>
      </c>
      <c r="D31">
        <v>34</v>
      </c>
      <c r="F31" s="34"/>
      <c r="G31" s="34"/>
      <c r="I31" s="17"/>
      <c r="J31" s="16"/>
      <c r="N31" s="33"/>
      <c r="O31" s="7"/>
      <c r="P31" s="32"/>
      <c r="Q31" s="24"/>
      <c r="R31" s="18"/>
      <c r="S31" s="16"/>
      <c r="T31" s="17"/>
      <c r="U31" s="16">
        <f t="shared" si="2"/>
        <v>0</v>
      </c>
      <c r="V31" s="27">
        <f t="shared" si="5"/>
        <v>0</v>
      </c>
      <c r="W31" s="29"/>
      <c r="X31" s="17"/>
    </row>
    <row r="32" spans="1:24" x14ac:dyDescent="0.2">
      <c r="A32" s="16" t="s">
        <v>20</v>
      </c>
      <c r="B32">
        <v>5</v>
      </c>
      <c r="C32">
        <v>97</v>
      </c>
      <c r="F32" s="34">
        <v>9103480</v>
      </c>
      <c r="G32" s="34">
        <v>1729661</v>
      </c>
      <c r="H32" s="6">
        <f>F32+G32</f>
        <v>10833141</v>
      </c>
      <c r="I32" s="17">
        <v>45358</v>
      </c>
      <c r="J32" s="16" t="s">
        <v>14</v>
      </c>
      <c r="K32" s="7">
        <v>45364</v>
      </c>
      <c r="L32" s="6">
        <v>10551632</v>
      </c>
      <c r="M32" s="6">
        <f t="shared" si="4"/>
        <v>281509</v>
      </c>
      <c r="N32" s="33">
        <f t="shared" ref="N32" si="7">(M32/L32)/Q32*30</f>
        <v>2.5818571431995452E-2</v>
      </c>
      <c r="O32" s="7">
        <v>45394</v>
      </c>
      <c r="P32" s="32" t="str">
        <f t="shared" ca="1" si="3"/>
        <v>VENCIDA</v>
      </c>
      <c r="Q32" s="24">
        <f t="shared" si="1"/>
        <v>31</v>
      </c>
      <c r="R32" s="18"/>
      <c r="S32" s="16"/>
      <c r="T32" s="17"/>
      <c r="U32" s="16">
        <f t="shared" si="2"/>
        <v>-45358</v>
      </c>
      <c r="V32" s="27">
        <f t="shared" si="5"/>
        <v>-45394</v>
      </c>
      <c r="W32" s="29"/>
      <c r="X32" s="17"/>
    </row>
    <row r="33" spans="1:24" x14ac:dyDescent="0.2">
      <c r="A33" s="16"/>
      <c r="C33">
        <v>98</v>
      </c>
      <c r="F33" s="34"/>
      <c r="G33" s="34"/>
      <c r="H33" s="6">
        <f t="shared" ref="H33:H47" si="8">F33+G33</f>
        <v>0</v>
      </c>
      <c r="I33" s="17"/>
      <c r="J33" s="16"/>
      <c r="N33" s="33"/>
      <c r="O33" s="7"/>
      <c r="P33" s="32"/>
      <c r="Q33" s="24"/>
      <c r="R33" s="18"/>
      <c r="S33" s="16"/>
      <c r="T33" s="17"/>
      <c r="U33" s="16">
        <f t="shared" si="2"/>
        <v>0</v>
      </c>
      <c r="V33" s="27">
        <f t="shared" si="5"/>
        <v>0</v>
      </c>
      <c r="W33" s="29"/>
      <c r="X33" s="17"/>
    </row>
    <row r="34" spans="1:24" x14ac:dyDescent="0.2">
      <c r="A34" s="16" t="s">
        <v>48</v>
      </c>
      <c r="C34">
        <v>99</v>
      </c>
      <c r="F34" s="34">
        <v>19353246</v>
      </c>
      <c r="G34" s="34">
        <v>3677117</v>
      </c>
      <c r="H34" s="6">
        <f t="shared" si="8"/>
        <v>23030363</v>
      </c>
      <c r="I34" s="17">
        <v>45364</v>
      </c>
      <c r="J34" s="16"/>
      <c r="N34" s="33"/>
      <c r="O34" s="7"/>
      <c r="P34" s="32"/>
      <c r="Q34" s="24"/>
      <c r="R34" s="18"/>
      <c r="S34" s="16"/>
      <c r="T34" s="17"/>
      <c r="U34" s="16">
        <f t="shared" si="2"/>
        <v>-45364</v>
      </c>
      <c r="V34" s="27">
        <f t="shared" si="5"/>
        <v>0</v>
      </c>
      <c r="W34" s="29"/>
      <c r="X34" s="17"/>
    </row>
    <row r="35" spans="1:24" x14ac:dyDescent="0.2">
      <c r="A35" s="16" t="s">
        <v>48</v>
      </c>
      <c r="C35">
        <v>100</v>
      </c>
      <c r="D35">
        <v>38</v>
      </c>
      <c r="F35" s="34">
        <v>13632827</v>
      </c>
      <c r="G35" s="34">
        <v>2590237</v>
      </c>
      <c r="H35" s="6">
        <f t="shared" si="8"/>
        <v>16223064</v>
      </c>
      <c r="I35" s="17">
        <v>45365</v>
      </c>
      <c r="J35" s="16"/>
      <c r="N35" s="33"/>
      <c r="O35" s="7"/>
      <c r="P35" s="32"/>
      <c r="Q35" s="24"/>
      <c r="R35" s="18"/>
      <c r="S35" s="16"/>
      <c r="T35" s="17"/>
      <c r="U35" s="16">
        <f t="shared" si="2"/>
        <v>-45365</v>
      </c>
      <c r="V35" s="27">
        <f t="shared" si="5"/>
        <v>0</v>
      </c>
      <c r="W35" s="29"/>
      <c r="X35" s="17"/>
    </row>
    <row r="36" spans="1:24" x14ac:dyDescent="0.2">
      <c r="A36" s="16"/>
      <c r="C36">
        <v>101</v>
      </c>
      <c r="F36" s="34"/>
      <c r="G36" s="34"/>
      <c r="H36" s="6">
        <f t="shared" si="8"/>
        <v>0</v>
      </c>
      <c r="I36" s="17"/>
      <c r="J36" s="16"/>
      <c r="N36" s="33"/>
      <c r="O36" s="7"/>
      <c r="P36" s="32"/>
      <c r="Q36" s="24"/>
      <c r="R36" s="18"/>
      <c r="S36" s="16"/>
      <c r="T36" s="17"/>
      <c r="U36" s="16">
        <f t="shared" si="2"/>
        <v>0</v>
      </c>
      <c r="V36" s="27">
        <f t="shared" si="5"/>
        <v>0</v>
      </c>
      <c r="W36" s="29"/>
      <c r="X36" s="17"/>
    </row>
    <row r="37" spans="1:24" x14ac:dyDescent="0.2">
      <c r="A37" s="16" t="s">
        <v>48</v>
      </c>
      <c r="C37">
        <v>102</v>
      </c>
      <c r="D37">
        <v>39</v>
      </c>
      <c r="F37" s="34">
        <v>14803623</v>
      </c>
      <c r="G37" s="34">
        <v>2812688</v>
      </c>
      <c r="H37" s="6">
        <f t="shared" si="8"/>
        <v>17616311</v>
      </c>
      <c r="I37" s="17">
        <v>45365</v>
      </c>
      <c r="J37" s="16"/>
      <c r="N37" s="33"/>
      <c r="O37" s="7"/>
      <c r="P37" s="32"/>
      <c r="Q37" s="24"/>
      <c r="R37" s="18"/>
      <c r="S37" s="16"/>
      <c r="T37" s="17"/>
      <c r="U37" s="16">
        <f t="shared" si="2"/>
        <v>-45365</v>
      </c>
      <c r="V37" s="27">
        <f t="shared" si="5"/>
        <v>0</v>
      </c>
      <c r="W37" s="29"/>
      <c r="X37" s="17"/>
    </row>
    <row r="38" spans="1:24" x14ac:dyDescent="0.2">
      <c r="A38" s="16"/>
      <c r="C38">
        <v>103</v>
      </c>
      <c r="F38" s="34"/>
      <c r="G38" s="34"/>
      <c r="H38" s="6">
        <f t="shared" si="8"/>
        <v>0</v>
      </c>
      <c r="I38" s="17"/>
      <c r="J38" s="16"/>
      <c r="N38" s="33"/>
      <c r="O38" s="7"/>
      <c r="P38" s="32"/>
      <c r="Q38" s="24"/>
      <c r="R38" s="18"/>
      <c r="S38" s="16"/>
      <c r="T38" s="17"/>
      <c r="U38" s="16">
        <f t="shared" si="2"/>
        <v>0</v>
      </c>
      <c r="V38" s="27">
        <f t="shared" si="5"/>
        <v>0</v>
      </c>
      <c r="W38" s="29"/>
      <c r="X38" s="17"/>
    </row>
    <row r="39" spans="1:24" x14ac:dyDescent="0.2">
      <c r="A39" s="16" t="s">
        <v>48</v>
      </c>
      <c r="C39">
        <v>104</v>
      </c>
      <c r="F39" s="34">
        <v>13632827</v>
      </c>
      <c r="G39" s="34">
        <v>2590237</v>
      </c>
      <c r="H39" s="6">
        <f t="shared" si="8"/>
        <v>16223064</v>
      </c>
      <c r="I39" s="17">
        <v>45372</v>
      </c>
      <c r="J39" s="16"/>
      <c r="N39" s="33"/>
      <c r="O39" s="7"/>
      <c r="P39" s="32"/>
      <c r="Q39" s="24"/>
      <c r="R39" s="18"/>
      <c r="S39" s="16"/>
      <c r="T39" s="17"/>
      <c r="U39" s="16">
        <f t="shared" si="2"/>
        <v>-45372</v>
      </c>
      <c r="V39" s="27">
        <f t="shared" si="5"/>
        <v>0</v>
      </c>
      <c r="W39" s="29"/>
      <c r="X39" s="17"/>
    </row>
    <row r="40" spans="1:24" x14ac:dyDescent="0.2">
      <c r="A40" s="16" t="s">
        <v>48</v>
      </c>
      <c r="C40">
        <v>105</v>
      </c>
      <c r="F40" s="34">
        <v>14803623</v>
      </c>
      <c r="G40" s="34">
        <v>2812688</v>
      </c>
      <c r="H40" s="6">
        <f t="shared" si="8"/>
        <v>17616311</v>
      </c>
      <c r="I40" s="17">
        <v>45372</v>
      </c>
      <c r="J40" s="16"/>
      <c r="N40" s="33"/>
      <c r="O40" s="7"/>
      <c r="P40" s="32"/>
      <c r="Q40" s="24"/>
      <c r="R40" s="18"/>
      <c r="S40" s="16"/>
      <c r="T40" s="17"/>
      <c r="U40" s="16">
        <f t="shared" si="2"/>
        <v>-45372</v>
      </c>
      <c r="V40" s="27">
        <f t="shared" si="5"/>
        <v>0</v>
      </c>
      <c r="W40" s="29"/>
      <c r="X40" s="17"/>
    </row>
    <row r="41" spans="1:24" x14ac:dyDescent="0.2">
      <c r="A41" s="16" t="s">
        <v>45</v>
      </c>
      <c r="C41">
        <v>106</v>
      </c>
      <c r="F41" s="34">
        <v>62122000</v>
      </c>
      <c r="G41" s="34">
        <v>11803180</v>
      </c>
      <c r="H41" s="6">
        <f t="shared" si="8"/>
        <v>73925180</v>
      </c>
      <c r="I41" s="17">
        <v>45384</v>
      </c>
      <c r="J41" s="16"/>
      <c r="N41" s="33"/>
      <c r="O41" s="7"/>
      <c r="P41" s="32"/>
      <c r="Q41" s="24"/>
      <c r="R41" s="18"/>
      <c r="S41" s="16" t="s">
        <v>33</v>
      </c>
      <c r="T41" s="17">
        <v>45384</v>
      </c>
      <c r="U41" s="16">
        <f t="shared" si="2"/>
        <v>0</v>
      </c>
      <c r="V41" s="27">
        <f t="shared" si="5"/>
        <v>45384</v>
      </c>
      <c r="W41" s="29"/>
      <c r="X41" s="17"/>
    </row>
    <row r="42" spans="1:24" x14ac:dyDescent="0.2">
      <c r="A42" s="16" t="s">
        <v>48</v>
      </c>
      <c r="C42">
        <v>107</v>
      </c>
      <c r="F42" s="34">
        <v>20449240</v>
      </c>
      <c r="G42" s="34">
        <v>3885356</v>
      </c>
      <c r="H42" s="6">
        <f t="shared" si="8"/>
        <v>24334596</v>
      </c>
      <c r="I42" s="17">
        <v>45394</v>
      </c>
      <c r="J42" s="16"/>
      <c r="N42" s="33"/>
      <c r="O42" s="7"/>
      <c r="P42" s="32"/>
      <c r="Q42" s="24"/>
      <c r="R42" s="18"/>
      <c r="S42" s="16" t="s">
        <v>33</v>
      </c>
      <c r="T42" s="17">
        <v>45443</v>
      </c>
      <c r="U42" s="16">
        <f t="shared" si="2"/>
        <v>49</v>
      </c>
      <c r="V42" s="27">
        <f t="shared" si="5"/>
        <v>45443</v>
      </c>
      <c r="W42" s="29"/>
      <c r="X42" s="17"/>
    </row>
    <row r="43" spans="1:24" x14ac:dyDescent="0.2">
      <c r="A43" s="16" t="s">
        <v>20</v>
      </c>
      <c r="B43">
        <v>6</v>
      </c>
      <c r="C43">
        <v>108</v>
      </c>
      <c r="D43">
        <v>40</v>
      </c>
      <c r="F43" s="34">
        <v>7592217</v>
      </c>
      <c r="G43" s="34">
        <f>F43*0.19</f>
        <v>1442521.23</v>
      </c>
      <c r="H43" s="6">
        <f t="shared" si="8"/>
        <v>9034738.2300000004</v>
      </c>
      <c r="I43" s="17">
        <v>45397</v>
      </c>
      <c r="J43" s="16" t="s">
        <v>14</v>
      </c>
      <c r="K43" s="35">
        <v>45398</v>
      </c>
      <c r="L43" s="6">
        <v>8783029</v>
      </c>
      <c r="M43" s="6">
        <f t="shared" ref="M43" si="9">H43-L43</f>
        <v>251709.23000000045</v>
      </c>
      <c r="N43" s="33">
        <f t="shared" ref="N43" si="10">(M43/L43)/Q43*30</f>
        <v>2.4564506000313666E-2</v>
      </c>
      <c r="O43" s="7">
        <v>45432</v>
      </c>
      <c r="P43" s="32" t="str">
        <f t="shared" ref="P43" ca="1" si="11">IF(O43&lt;=$O$1, "VENCIDA", IF(O43&lt;=7+$O$1,"POR VENCER","VIGENTE"))</f>
        <v>VENCIDA</v>
      </c>
      <c r="Q43" s="24">
        <f t="shared" ref="Q43" si="12">O43-K43+1</f>
        <v>35</v>
      </c>
      <c r="R43" s="18"/>
      <c r="S43" s="16" t="s">
        <v>33</v>
      </c>
      <c r="T43" s="17"/>
      <c r="U43" s="16"/>
      <c r="V43" s="27">
        <f t="shared" si="5"/>
        <v>-45432</v>
      </c>
      <c r="W43" s="29"/>
      <c r="X43" s="17"/>
    </row>
    <row r="44" spans="1:24" x14ac:dyDescent="0.2">
      <c r="A44" s="16" t="s">
        <v>20</v>
      </c>
      <c r="B44">
        <v>7</v>
      </c>
      <c r="C44">
        <v>109</v>
      </c>
      <c r="F44" s="34">
        <v>6342029</v>
      </c>
      <c r="G44" s="34">
        <v>1204986</v>
      </c>
      <c r="H44" s="6">
        <f t="shared" si="8"/>
        <v>7547015</v>
      </c>
      <c r="I44" s="17">
        <v>45429</v>
      </c>
      <c r="J44" s="16" t="s">
        <v>14</v>
      </c>
      <c r="K44" s="35">
        <v>45429</v>
      </c>
      <c r="L44" s="6">
        <v>7304880</v>
      </c>
      <c r="M44" s="6">
        <f t="shared" ref="M44:M46" si="13">H44-L44</f>
        <v>242135</v>
      </c>
      <c r="N44" s="33">
        <f t="shared" ref="N44" si="14">(M44/L44)/Q44*30</f>
        <v>2.5497707328209676E-2</v>
      </c>
      <c r="O44" s="7">
        <v>45467</v>
      </c>
      <c r="P44" s="32" t="str">
        <f t="shared" ref="P44" ca="1" si="15">IF(O44&lt;=$O$1, "VENCIDA", IF(O44&lt;=7+$O$1,"POR VENCER","VIGENTE"))</f>
        <v>VENCIDA</v>
      </c>
      <c r="Q44" s="24">
        <f t="shared" ref="Q44" si="16">O44-K44+1</f>
        <v>39</v>
      </c>
      <c r="R44" s="18"/>
      <c r="S44" s="16" t="s">
        <v>33</v>
      </c>
      <c r="T44" s="17">
        <v>45457</v>
      </c>
      <c r="U44" s="16">
        <f t="shared" si="2"/>
        <v>28</v>
      </c>
      <c r="V44" s="27">
        <f t="shared" si="5"/>
        <v>-10</v>
      </c>
      <c r="W44" s="29"/>
      <c r="X44" s="17"/>
    </row>
    <row r="45" spans="1:24" x14ac:dyDescent="0.2">
      <c r="A45" s="16"/>
      <c r="C45">
        <v>110</v>
      </c>
      <c r="G45" s="34"/>
      <c r="H45" s="6">
        <f t="shared" si="8"/>
        <v>0</v>
      </c>
      <c r="I45" s="17"/>
      <c r="J45" s="16"/>
      <c r="N45" s="33"/>
      <c r="O45" s="7"/>
      <c r="P45" s="32" t="str">
        <f t="shared" ref="P45:P46" ca="1" si="17">IF(O45&lt;=$O$1, "VENCIDA", IF(O45&lt;=7+$O$1,"POR VENCER","VIGENTE"))</f>
        <v>VENCIDA</v>
      </c>
      <c r="Q45" s="24">
        <f t="shared" ref="Q45:Q46" si="18">O45-K45+1</f>
        <v>1</v>
      </c>
      <c r="R45" s="18"/>
      <c r="S45" s="16"/>
      <c r="T45" s="17"/>
      <c r="U45" s="16">
        <f t="shared" si="2"/>
        <v>0</v>
      </c>
      <c r="V45" s="18"/>
      <c r="W45" s="29"/>
      <c r="X45" s="17"/>
    </row>
    <row r="46" spans="1:24" x14ac:dyDescent="0.2">
      <c r="A46" s="16" t="s">
        <v>20</v>
      </c>
      <c r="B46">
        <v>8</v>
      </c>
      <c r="C46">
        <v>111</v>
      </c>
      <c r="D46">
        <v>41</v>
      </c>
      <c r="F46">
        <f>6103476-178</f>
        <v>6103298</v>
      </c>
      <c r="G46" s="34">
        <f>1159660-34</f>
        <v>1159626</v>
      </c>
      <c r="H46" s="6">
        <f t="shared" si="8"/>
        <v>7262924</v>
      </c>
      <c r="I46" s="17">
        <v>45454</v>
      </c>
      <c r="J46" s="16" t="s">
        <v>14</v>
      </c>
      <c r="K46" s="35">
        <v>45460</v>
      </c>
      <c r="L46" s="6">
        <v>7073551</v>
      </c>
      <c r="M46" s="6">
        <f t="shared" si="13"/>
        <v>189373</v>
      </c>
      <c r="N46" s="33">
        <f>(M46/L46)/Q46*30</f>
        <v>2.6771984820636762E-2</v>
      </c>
      <c r="O46" s="7">
        <v>45489</v>
      </c>
      <c r="P46" s="32" t="str">
        <f t="shared" ca="1" si="17"/>
        <v>VENCIDA</v>
      </c>
      <c r="Q46" s="24">
        <f t="shared" si="18"/>
        <v>30</v>
      </c>
      <c r="R46" s="18"/>
      <c r="S46" s="16"/>
      <c r="T46" s="17"/>
      <c r="U46" s="16">
        <f t="shared" si="2"/>
        <v>-45454</v>
      </c>
      <c r="V46" s="18"/>
      <c r="W46" s="29"/>
      <c r="X46" s="17"/>
    </row>
    <row r="47" spans="1:24" x14ac:dyDescent="0.2">
      <c r="A47" s="16" t="s">
        <v>49</v>
      </c>
      <c r="C47">
        <v>112</v>
      </c>
      <c r="F47" s="34">
        <v>2380000</v>
      </c>
      <c r="G47" s="34">
        <f>F47*0.19</f>
        <v>452200</v>
      </c>
      <c r="H47" s="6">
        <f t="shared" si="8"/>
        <v>2832200</v>
      </c>
      <c r="I47" s="17">
        <v>45474</v>
      </c>
      <c r="J47" s="16"/>
      <c r="K47" s="35"/>
      <c r="O47" s="7"/>
      <c r="R47" s="18"/>
      <c r="S47" s="16"/>
      <c r="T47" s="17"/>
      <c r="U47" s="16">
        <f t="shared" si="2"/>
        <v>-45474</v>
      </c>
      <c r="V47" s="18"/>
      <c r="W47" s="29"/>
      <c r="X47" s="17"/>
    </row>
    <row r="48" spans="1:24" x14ac:dyDescent="0.2">
      <c r="A48" s="16"/>
      <c r="C48">
        <v>113</v>
      </c>
      <c r="G48" s="34">
        <f t="shared" ref="G48:G56" si="19">F48*0.19</f>
        <v>0</v>
      </c>
      <c r="H48" s="6">
        <f t="shared" ref="H48:H56" si="20">F48+G48</f>
        <v>0</v>
      </c>
      <c r="I48" s="17"/>
      <c r="J48" s="16"/>
      <c r="K48" s="35"/>
      <c r="O48" s="7"/>
      <c r="R48" s="18"/>
      <c r="S48" s="16"/>
      <c r="T48" s="17"/>
      <c r="U48" s="16">
        <f t="shared" si="2"/>
        <v>0</v>
      </c>
      <c r="V48" s="18"/>
      <c r="W48" s="29"/>
      <c r="X48" s="17"/>
    </row>
    <row r="49" spans="1:24" x14ac:dyDescent="0.2">
      <c r="A49" s="16"/>
      <c r="C49">
        <v>114</v>
      </c>
      <c r="G49" s="34">
        <f t="shared" si="19"/>
        <v>0</v>
      </c>
      <c r="H49" s="6">
        <f t="shared" si="20"/>
        <v>0</v>
      </c>
      <c r="I49" s="17"/>
      <c r="J49" s="16"/>
      <c r="K49" s="35"/>
      <c r="O49" s="7"/>
      <c r="R49" s="18"/>
      <c r="S49" s="16"/>
      <c r="T49" s="17"/>
      <c r="U49" s="16">
        <f t="shared" si="2"/>
        <v>0</v>
      </c>
      <c r="V49" s="18"/>
      <c r="W49" s="29"/>
      <c r="X49" s="17"/>
    </row>
    <row r="50" spans="1:24" x14ac:dyDescent="0.2">
      <c r="A50" s="16"/>
      <c r="C50">
        <v>115</v>
      </c>
      <c r="G50" s="34">
        <f t="shared" si="19"/>
        <v>0</v>
      </c>
      <c r="H50" s="6">
        <f t="shared" si="20"/>
        <v>0</v>
      </c>
      <c r="I50" s="17"/>
      <c r="J50" s="16"/>
      <c r="K50" s="35"/>
      <c r="O50" s="7"/>
      <c r="R50" s="18"/>
      <c r="S50" s="16"/>
      <c r="T50" s="17"/>
      <c r="U50" s="16">
        <f t="shared" si="2"/>
        <v>0</v>
      </c>
      <c r="V50" s="18"/>
      <c r="W50" s="29"/>
      <c r="X50" s="17"/>
    </row>
    <row r="51" spans="1:24" x14ac:dyDescent="0.2">
      <c r="A51" s="16"/>
      <c r="C51">
        <v>116</v>
      </c>
      <c r="G51" s="34">
        <f t="shared" si="19"/>
        <v>0</v>
      </c>
      <c r="H51" s="6">
        <f t="shared" si="20"/>
        <v>0</v>
      </c>
      <c r="I51" s="17"/>
      <c r="J51" s="16"/>
      <c r="K51" s="35"/>
      <c r="O51" s="7"/>
      <c r="R51" s="18"/>
      <c r="S51" s="16"/>
      <c r="T51" s="17"/>
      <c r="U51" s="16">
        <f t="shared" si="2"/>
        <v>0</v>
      </c>
      <c r="V51" s="18"/>
      <c r="W51" s="29"/>
      <c r="X51" s="17"/>
    </row>
    <row r="52" spans="1:24" x14ac:dyDescent="0.2">
      <c r="A52" s="16" t="s">
        <v>50</v>
      </c>
      <c r="C52">
        <v>117</v>
      </c>
      <c r="F52">
        <v>7245000</v>
      </c>
      <c r="G52" s="34">
        <f>F52*0.19</f>
        <v>1376550</v>
      </c>
      <c r="H52" s="6">
        <f>F52+G52</f>
        <v>8621550</v>
      </c>
      <c r="I52" s="17">
        <v>45534</v>
      </c>
      <c r="J52" s="16"/>
      <c r="K52" s="35"/>
      <c r="O52" s="7"/>
      <c r="R52" s="18"/>
      <c r="S52" s="16" t="s">
        <v>33</v>
      </c>
      <c r="T52" s="17">
        <v>45566</v>
      </c>
      <c r="U52" s="16">
        <f t="shared" si="2"/>
        <v>32</v>
      </c>
      <c r="V52" s="18"/>
      <c r="W52" s="29"/>
      <c r="X52" s="17"/>
    </row>
    <row r="53" spans="1:24" x14ac:dyDescent="0.2">
      <c r="A53" s="16" t="s">
        <v>50</v>
      </c>
      <c r="C53">
        <v>118</v>
      </c>
      <c r="F53">
        <v>2016000</v>
      </c>
      <c r="G53" s="34">
        <f>F53*0.19</f>
        <v>383040</v>
      </c>
      <c r="H53" s="6">
        <f>F53+G53</f>
        <v>2399040</v>
      </c>
      <c r="I53" s="17">
        <v>45534</v>
      </c>
      <c r="J53" s="16"/>
      <c r="K53" s="35"/>
      <c r="O53" s="7"/>
      <c r="R53" s="18"/>
      <c r="S53" s="16" t="s">
        <v>33</v>
      </c>
      <c r="T53" s="17">
        <v>45574</v>
      </c>
      <c r="U53" s="16">
        <f t="shared" si="2"/>
        <v>40</v>
      </c>
      <c r="V53" s="18"/>
      <c r="W53" s="29"/>
      <c r="X53" s="17"/>
    </row>
    <row r="54" spans="1:24" x14ac:dyDescent="0.2">
      <c r="A54" s="16"/>
      <c r="C54">
        <v>119</v>
      </c>
      <c r="G54" s="34">
        <f t="shared" si="19"/>
        <v>0</v>
      </c>
      <c r="H54" s="6">
        <f t="shared" si="20"/>
        <v>0</v>
      </c>
      <c r="I54" s="17"/>
      <c r="J54" s="16"/>
      <c r="K54" s="35"/>
      <c r="O54" s="7"/>
      <c r="R54" s="18"/>
      <c r="S54" s="16"/>
      <c r="T54" s="17"/>
      <c r="U54" s="16">
        <f t="shared" si="2"/>
        <v>0</v>
      </c>
      <c r="V54" s="18"/>
      <c r="W54" s="29"/>
      <c r="X54" s="17"/>
    </row>
    <row r="55" spans="1:24" x14ac:dyDescent="0.2">
      <c r="A55" s="16"/>
      <c r="C55">
        <v>120</v>
      </c>
      <c r="G55" s="34">
        <f t="shared" si="19"/>
        <v>0</v>
      </c>
      <c r="H55" s="6">
        <f t="shared" si="20"/>
        <v>0</v>
      </c>
      <c r="I55" s="17"/>
      <c r="J55" s="16"/>
      <c r="K55" s="35"/>
      <c r="O55" s="7"/>
      <c r="R55" s="18"/>
      <c r="S55" s="16"/>
      <c r="T55" s="17"/>
      <c r="U55" s="16">
        <f t="shared" si="2"/>
        <v>0</v>
      </c>
      <c r="V55" s="18"/>
      <c r="W55" s="29"/>
      <c r="X55" s="17"/>
    </row>
    <row r="56" spans="1:24" x14ac:dyDescent="0.2">
      <c r="A56" s="16"/>
      <c r="C56">
        <v>121</v>
      </c>
      <c r="G56" s="34">
        <f t="shared" si="19"/>
        <v>0</v>
      </c>
      <c r="H56" s="6">
        <f t="shared" si="20"/>
        <v>0</v>
      </c>
      <c r="I56" s="17"/>
      <c r="J56" s="16"/>
      <c r="K56" s="35"/>
      <c r="O56" s="7"/>
      <c r="R56" s="18"/>
      <c r="S56" s="16"/>
      <c r="T56" s="17"/>
      <c r="U56" s="16">
        <f t="shared" si="2"/>
        <v>0</v>
      </c>
      <c r="V56" s="18"/>
      <c r="W56" s="29"/>
      <c r="X56" s="17"/>
    </row>
    <row r="57" spans="1:24" x14ac:dyDescent="0.2">
      <c r="A57" s="16"/>
      <c r="G57" s="34"/>
      <c r="I57" s="17"/>
      <c r="J57" s="16"/>
      <c r="K57" s="35"/>
      <c r="O57" s="7"/>
      <c r="R57" s="18"/>
      <c r="S57" s="16"/>
      <c r="T57" s="17"/>
      <c r="U57" s="16">
        <f t="shared" si="2"/>
        <v>0</v>
      </c>
      <c r="V57" s="18"/>
      <c r="W57" s="29"/>
      <c r="X57" s="17"/>
    </row>
    <row r="58" spans="1:24" x14ac:dyDescent="0.2">
      <c r="A58" s="16"/>
      <c r="G58" s="34"/>
      <c r="I58" s="17"/>
      <c r="J58" s="16"/>
      <c r="K58" s="35"/>
      <c r="O58" s="7"/>
      <c r="R58" s="18"/>
      <c r="S58" s="16"/>
      <c r="T58" s="17"/>
      <c r="U58" s="16">
        <f t="shared" si="2"/>
        <v>0</v>
      </c>
      <c r="V58" s="18"/>
      <c r="W58" s="29"/>
      <c r="X58" s="17"/>
    </row>
    <row r="59" spans="1:24" x14ac:dyDescent="0.2">
      <c r="A59" s="16"/>
      <c r="G59" s="34"/>
      <c r="I59" s="17"/>
      <c r="J59" s="16"/>
      <c r="K59" s="35"/>
      <c r="O59" s="7"/>
      <c r="R59" s="18"/>
      <c r="S59" s="16"/>
      <c r="T59" s="17"/>
      <c r="U59" s="16">
        <f t="shared" si="2"/>
        <v>0</v>
      </c>
      <c r="V59" s="18"/>
      <c r="W59" s="29"/>
      <c r="X59" s="17"/>
    </row>
    <row r="60" spans="1:24" x14ac:dyDescent="0.2">
      <c r="A60" s="16"/>
      <c r="G60" s="34"/>
      <c r="I60" s="17"/>
      <c r="J60" s="16"/>
      <c r="K60" s="35"/>
      <c r="O60" s="7"/>
      <c r="R60" s="18"/>
      <c r="S60" s="16"/>
      <c r="T60" s="17"/>
      <c r="U60" s="16"/>
      <c r="V60" s="18"/>
      <c r="W60" s="29"/>
      <c r="X60" s="17"/>
    </row>
    <row r="61" spans="1:24" x14ac:dyDescent="0.2">
      <c r="A61" s="16"/>
      <c r="G61" s="34"/>
      <c r="I61" s="17"/>
      <c r="J61" s="16"/>
      <c r="K61" s="35"/>
      <c r="O61" s="7"/>
      <c r="R61" s="18"/>
      <c r="S61" s="16"/>
      <c r="T61" s="17"/>
      <c r="U61" s="16"/>
      <c r="V61" s="18"/>
      <c r="W61" s="29"/>
      <c r="X61" s="17"/>
    </row>
    <row r="62" spans="1:24" x14ac:dyDescent="0.2">
      <c r="A62" s="16"/>
      <c r="G62" s="34"/>
      <c r="I62" s="17"/>
      <c r="J62" s="16"/>
      <c r="K62" s="35"/>
      <c r="O62" s="7"/>
      <c r="R62" s="18"/>
      <c r="S62" s="16"/>
      <c r="T62" s="17"/>
      <c r="U62" s="16"/>
      <c r="V62" s="18"/>
      <c r="W62" s="29"/>
      <c r="X62" s="17"/>
    </row>
    <row r="63" spans="1:24" x14ac:dyDescent="0.2">
      <c r="A63" s="16"/>
      <c r="G63" s="34"/>
      <c r="I63" s="17"/>
      <c r="J63" s="16"/>
      <c r="K63" s="35"/>
      <c r="O63" s="7"/>
      <c r="R63" s="18"/>
      <c r="S63" s="16"/>
      <c r="T63" s="17"/>
      <c r="U63" s="16"/>
      <c r="V63" s="18"/>
      <c r="W63" s="29"/>
      <c r="X63" s="17"/>
    </row>
    <row r="64" spans="1:24" x14ac:dyDescent="0.2">
      <c r="A64" s="16"/>
      <c r="G64" s="34"/>
      <c r="I64" s="17"/>
      <c r="J64" s="16"/>
      <c r="O64" s="7"/>
      <c r="R64" s="18"/>
      <c r="S64" s="16"/>
      <c r="T64" s="17"/>
      <c r="U64" s="16"/>
      <c r="V64" s="18"/>
      <c r="W64" s="29"/>
      <c r="X64" s="17"/>
    </row>
    <row r="65" spans="1:24" x14ac:dyDescent="0.2">
      <c r="A65" s="16"/>
      <c r="G65" s="34"/>
      <c r="I65" s="17"/>
      <c r="J65" s="16"/>
      <c r="O65" s="7"/>
      <c r="R65" s="18"/>
      <c r="S65" s="16"/>
      <c r="T65" s="18"/>
      <c r="U65" s="16"/>
      <c r="V65" s="18"/>
      <c r="W65" s="29"/>
      <c r="X65" s="17"/>
    </row>
    <row r="66" spans="1:24" x14ac:dyDescent="0.2">
      <c r="A66" s="16"/>
      <c r="G66" s="34"/>
      <c r="I66" s="17"/>
      <c r="J66" s="16"/>
      <c r="O66" s="7"/>
      <c r="R66" s="18"/>
      <c r="S66" s="16"/>
      <c r="T66" s="18"/>
      <c r="U66" s="16"/>
      <c r="V66" s="18"/>
      <c r="W66" s="29"/>
      <c r="X66" s="17"/>
    </row>
    <row r="67" spans="1:24" x14ac:dyDescent="0.2">
      <c r="A67" s="16"/>
      <c r="I67" s="17"/>
      <c r="J67" s="16"/>
      <c r="R67" s="18"/>
      <c r="S67" s="16"/>
      <c r="T67" s="18"/>
      <c r="U67" s="16"/>
      <c r="V67" s="18"/>
      <c r="W67" s="29"/>
      <c r="X67" s="17"/>
    </row>
    <row r="68" spans="1:24" x14ac:dyDescent="0.2">
      <c r="A68" s="16"/>
      <c r="I68" s="17"/>
      <c r="J68" s="16"/>
      <c r="R68" s="18"/>
      <c r="S68" s="16"/>
      <c r="T68" s="18"/>
      <c r="U68" s="16"/>
      <c r="V68" s="18"/>
      <c r="W68" s="29"/>
      <c r="X68" s="17"/>
    </row>
    <row r="69" spans="1:24" ht="16" thickBot="1" x14ac:dyDescent="0.25">
      <c r="A69" s="19"/>
      <c r="B69" s="20"/>
      <c r="C69" s="20"/>
      <c r="D69" s="20"/>
      <c r="E69" s="20"/>
      <c r="F69" s="20"/>
      <c r="G69" s="20"/>
      <c r="H69" s="21"/>
      <c r="I69" s="17"/>
      <c r="J69" s="19"/>
      <c r="K69" s="20"/>
      <c r="L69" s="21"/>
      <c r="M69" s="21"/>
      <c r="N69" s="21"/>
      <c r="O69" s="21"/>
      <c r="P69" s="21"/>
      <c r="Q69" s="21"/>
      <c r="R69" s="22"/>
      <c r="S69" s="19"/>
      <c r="T69" s="22"/>
      <c r="U69" s="19"/>
      <c r="V69" s="22"/>
      <c r="W69" s="30"/>
      <c r="X69" s="31"/>
    </row>
    <row r="70" spans="1:24" x14ac:dyDescent="0.2">
      <c r="I70" s="17"/>
    </row>
  </sheetData>
  <autoFilter ref="A2:V64" xr:uid="{00000000-0001-0000-0300-000000000000}"/>
  <conditionalFormatting sqref="C2:G2">
    <cfRule type="duplicateValues" dxfId="4" priority="5"/>
  </conditionalFormatting>
  <conditionalFormatting sqref="P3:P46">
    <cfRule type="colorScale" priority="4">
      <colorScale>
        <cfvo type="formula" val="&quot;VENCIDA&quot;"/>
        <cfvo type="formula" val="&quot;POR VENCER&quot;"/>
        <cfvo type="formula" val="&quot;VIGENTE&quot;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08F9B82-01A3-8C47-A8D1-0A8A3A20A97D}">
            <xm:f>NOT(ISERROR(SEARCH("VIGENTE",P3)))</xm:f>
            <xm:f>"VIGENTE"</xm:f>
            <x14:dxf>
              <fill>
                <patternFill>
                  <bgColor rgb="FF00B050"/>
                </patternFill>
              </fill>
            </x14:dxf>
          </x14:cfRule>
          <x14:cfRule type="containsText" priority="2" operator="containsText" id="{ABF8CBE0-9305-3649-B6F8-1BB04A52E428}">
            <xm:f>NOT(ISERROR(SEARCH("POR VENCER",P3)))</xm:f>
            <xm:f>"POR VENCER"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2B25E9B9-BE29-3942-A0B4-3DF59AFC8E3B}">
            <xm:f>NOT(ISERROR(SEARCH("VENCIDA",P3)))</xm:f>
            <xm:f>"VENCIDA"</xm:f>
            <x14:dxf>
              <fill>
                <patternFill>
                  <bgColor rgb="FFFF0000"/>
                </patternFill>
              </fill>
            </x14:dxf>
          </x14:cfRule>
          <xm:sqref>P3:P46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"/>
  <sheetViews>
    <sheetView workbookViewId="0">
      <selection activeCell="L6" sqref="L6"/>
    </sheetView>
  </sheetViews>
  <sheetFormatPr baseColWidth="10" defaultRowHeight="15" x14ac:dyDescent="0.2"/>
  <cols>
    <col min="6" max="6" width="12" style="6" bestFit="1" customWidth="1"/>
    <col min="8" max="8" width="24.1640625" bestFit="1" customWidth="1"/>
    <col min="10" max="10" width="12" style="6" bestFit="1" customWidth="1"/>
    <col min="11" max="11" width="15.1640625" style="6" bestFit="1" customWidth="1"/>
    <col min="12" max="12" width="18.33203125" bestFit="1" customWidth="1"/>
    <col min="13" max="13" width="14.5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3</v>
      </c>
      <c r="F1" s="5" t="s">
        <v>4</v>
      </c>
      <c r="G1" s="8" t="s">
        <v>5</v>
      </c>
      <c r="H1" s="2" t="s">
        <v>6</v>
      </c>
      <c r="I1" s="2" t="s">
        <v>5</v>
      </c>
      <c r="J1" s="5" t="s">
        <v>7</v>
      </c>
      <c r="K1" s="10" t="s">
        <v>8</v>
      </c>
      <c r="L1" s="10" t="s">
        <v>18</v>
      </c>
      <c r="M1" s="3" t="s">
        <v>9</v>
      </c>
    </row>
    <row r="2" spans="1:13" x14ac:dyDescent="0.2">
      <c r="A2" t="s">
        <v>11</v>
      </c>
      <c r="B2">
        <v>4</v>
      </c>
      <c r="C2">
        <v>75</v>
      </c>
      <c r="F2" s="6">
        <v>98747017</v>
      </c>
      <c r="G2" s="7">
        <v>45232</v>
      </c>
      <c r="H2" t="s">
        <v>15</v>
      </c>
      <c r="I2" s="7">
        <v>45233</v>
      </c>
      <c r="J2" s="6">
        <v>96799803</v>
      </c>
      <c r="K2" s="6">
        <f>F2-J2</f>
        <v>1947214</v>
      </c>
      <c r="L2" s="7">
        <v>45232</v>
      </c>
    </row>
    <row r="3" spans="1:13" x14ac:dyDescent="0.2">
      <c r="A3" t="s">
        <v>20</v>
      </c>
      <c r="B3">
        <v>4</v>
      </c>
      <c r="C3">
        <v>76</v>
      </c>
      <c r="F3" s="6">
        <v>8204422</v>
      </c>
      <c r="G3" s="7">
        <v>45233</v>
      </c>
      <c r="H3" t="s">
        <v>14</v>
      </c>
      <c r="I3" s="7">
        <v>45236</v>
      </c>
      <c r="J3" s="6">
        <v>8087956</v>
      </c>
      <c r="K3" s="6">
        <f>F3-J3</f>
        <v>116466</v>
      </c>
      <c r="L3" s="7">
        <v>45267</v>
      </c>
    </row>
    <row r="4" spans="1:13" x14ac:dyDescent="0.2">
      <c r="A4" t="s">
        <v>11</v>
      </c>
      <c r="B4" s="11" t="s">
        <v>21</v>
      </c>
      <c r="C4">
        <v>77</v>
      </c>
      <c r="F4" s="6">
        <v>3121239</v>
      </c>
      <c r="G4" s="7">
        <v>45236</v>
      </c>
      <c r="H4" t="s">
        <v>14</v>
      </c>
      <c r="I4" s="7">
        <v>45237</v>
      </c>
      <c r="J4" s="6">
        <v>2982464</v>
      </c>
      <c r="K4" s="6">
        <f>F4-J4</f>
        <v>138775</v>
      </c>
      <c r="L4" s="7">
        <v>45271</v>
      </c>
    </row>
    <row r="5" spans="1:13" x14ac:dyDescent="0.2">
      <c r="A5" t="s">
        <v>20</v>
      </c>
      <c r="B5">
        <v>1</v>
      </c>
      <c r="C5">
        <v>78</v>
      </c>
      <c r="F5" s="6">
        <v>1364007</v>
      </c>
      <c r="G5" s="7">
        <v>45240</v>
      </c>
      <c r="H5" t="s">
        <v>14</v>
      </c>
      <c r="I5" s="7">
        <v>45251</v>
      </c>
      <c r="J5" s="6">
        <v>1252515</v>
      </c>
      <c r="K5" s="6">
        <f>F5-J5</f>
        <v>111492</v>
      </c>
    </row>
    <row r="6" spans="1:13" x14ac:dyDescent="0.2">
      <c r="A6" t="s">
        <v>13</v>
      </c>
      <c r="C6">
        <v>79</v>
      </c>
      <c r="F6" s="6">
        <v>48404163</v>
      </c>
      <c r="G6" s="7">
        <v>45245</v>
      </c>
      <c r="H6" t="s">
        <v>15</v>
      </c>
      <c r="I6" s="7">
        <v>45251</v>
      </c>
      <c r="J6" s="6">
        <v>30212076</v>
      </c>
      <c r="L6" s="7">
        <v>45295</v>
      </c>
    </row>
  </sheetData>
  <conditionalFormatting sqref="C1:E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JULIO</vt:lpstr>
      <vt:lpstr>AGOSTO</vt:lpstr>
      <vt:lpstr>SEPTIEMBRE</vt:lpstr>
      <vt:lpstr>OCTUBRE</vt:lpstr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2024-10-09T20:14:50Z</dcterms:modified>
</cp:coreProperties>
</file>