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0decb3196a5930/GRUPO EMPRESAS/CGL/04. PRESUPUESTOS/"/>
    </mc:Choice>
  </mc:AlternateContent>
  <xr:revisionPtr revIDLastSave="0" documentId="8_{C0CBEF2F-E6EA-2045-BB31-9B3433F3FA40}" xr6:coauthVersionLast="47" xr6:coauthVersionMax="47" xr10:uidLastSave="{00000000-0000-0000-0000-000000000000}"/>
  <bookViews>
    <workbookView xWindow="0" yWindow="0" windowWidth="28800" windowHeight="18000" activeTab="1" xr2:uid="{DE78454D-121F-486A-82C5-0EFC58DC5FE3}"/>
  </bookViews>
  <sheets>
    <sheet name="ITEMIZADO" sheetId="1" r:id="rId1"/>
    <sheet name="ITEMIZADO (2)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2" l="1"/>
  <c r="I55" i="2" s="1"/>
  <c r="J55" i="2" l="1"/>
  <c r="J56" i="2"/>
  <c r="J54" i="2"/>
  <c r="F27" i="2"/>
  <c r="F29" i="2"/>
  <c r="G29" i="2" s="1"/>
  <c r="F30" i="2"/>
  <c r="F32" i="2"/>
  <c r="F33" i="2"/>
  <c r="G33" i="2" s="1"/>
  <c r="F35" i="2"/>
  <c r="F37" i="2"/>
  <c r="G37" i="2" s="1"/>
  <c r="F39" i="2"/>
  <c r="G39" i="2" s="1"/>
  <c r="F41" i="2"/>
  <c r="F44" i="2"/>
  <c r="F46" i="2"/>
  <c r="G46" i="2" s="1"/>
  <c r="F48" i="2"/>
  <c r="F50" i="2"/>
  <c r="F26" i="2"/>
  <c r="G26" i="2" s="1"/>
  <c r="F12" i="2"/>
  <c r="F13" i="2"/>
  <c r="F14" i="2"/>
  <c r="F15" i="2"/>
  <c r="G15" i="2" s="1"/>
  <c r="F16" i="2"/>
  <c r="G16" i="2" s="1"/>
  <c r="F17" i="2"/>
  <c r="F18" i="2"/>
  <c r="F19" i="2"/>
  <c r="F20" i="2"/>
  <c r="F21" i="2"/>
  <c r="F22" i="2"/>
  <c r="F11" i="2"/>
  <c r="E29" i="2"/>
  <c r="E30" i="2"/>
  <c r="E32" i="2"/>
  <c r="E33" i="2"/>
  <c r="E35" i="2"/>
  <c r="G35" i="2" s="1"/>
  <c r="E37" i="2"/>
  <c r="E39" i="2"/>
  <c r="E41" i="2"/>
  <c r="E44" i="2"/>
  <c r="E46" i="2"/>
  <c r="E48" i="2"/>
  <c r="E50" i="2"/>
  <c r="E27" i="2"/>
  <c r="E26" i="2"/>
  <c r="E12" i="2"/>
  <c r="E13" i="2"/>
  <c r="E14" i="2"/>
  <c r="G14" i="2" s="1"/>
  <c r="E15" i="2"/>
  <c r="E16" i="2"/>
  <c r="E17" i="2"/>
  <c r="G17" i="2" s="1"/>
  <c r="E18" i="2"/>
  <c r="E19" i="2"/>
  <c r="E20" i="2"/>
  <c r="E21" i="2"/>
  <c r="E22" i="2"/>
  <c r="E11" i="2"/>
  <c r="G48" i="2"/>
  <c r="G44" i="2"/>
  <c r="G30" i="2"/>
  <c r="G27" i="2"/>
  <c r="G22" i="2"/>
  <c r="G21" i="2"/>
  <c r="G20" i="2"/>
  <c r="G13" i="2"/>
  <c r="G12" i="2"/>
  <c r="B6" i="2"/>
  <c r="B5" i="2"/>
  <c r="E1" i="2"/>
  <c r="F50" i="1"/>
  <c r="G50" i="1" s="1"/>
  <c r="E50" i="1"/>
  <c r="G48" i="1"/>
  <c r="F48" i="1"/>
  <c r="E48" i="1"/>
  <c r="F46" i="1"/>
  <c r="G46" i="1" s="1"/>
  <c r="E46" i="1"/>
  <c r="G44" i="1"/>
  <c r="F44" i="1"/>
  <c r="E44" i="1"/>
  <c r="F41" i="1"/>
  <c r="G41" i="1" s="1"/>
  <c r="E41" i="1"/>
  <c r="G39" i="1"/>
  <c r="F39" i="1"/>
  <c r="E39" i="1"/>
  <c r="F37" i="1"/>
  <c r="G37" i="1" s="1"/>
  <c r="E37" i="1"/>
  <c r="F35" i="1"/>
  <c r="G35" i="1" s="1"/>
  <c r="F33" i="1"/>
  <c r="G33" i="1" s="1"/>
  <c r="F32" i="1"/>
  <c r="G32" i="1" s="1"/>
  <c r="F30" i="1"/>
  <c r="G30" i="1" s="1"/>
  <c r="F29" i="1"/>
  <c r="G29" i="1" s="1"/>
  <c r="F27" i="1"/>
  <c r="E27" i="1"/>
  <c r="G27" i="1" s="1"/>
  <c r="F26" i="1"/>
  <c r="G26" i="1" s="1"/>
  <c r="E26" i="1"/>
  <c r="F22" i="1"/>
  <c r="G22" i="1" s="1"/>
  <c r="F21" i="1"/>
  <c r="G21" i="1" s="1"/>
  <c r="E21" i="1"/>
  <c r="G20" i="1"/>
  <c r="F20" i="1"/>
  <c r="E20" i="1"/>
  <c r="F19" i="1"/>
  <c r="G19" i="1" s="1"/>
  <c r="E19" i="1"/>
  <c r="F18" i="1"/>
  <c r="G18" i="1" s="1"/>
  <c r="E18" i="1"/>
  <c r="F17" i="1"/>
  <c r="G17" i="1" s="1"/>
  <c r="E17" i="1"/>
  <c r="F16" i="1"/>
  <c r="G16" i="1" s="1"/>
  <c r="E16" i="1"/>
  <c r="F15" i="1"/>
  <c r="G15" i="1" s="1"/>
  <c r="E15" i="1"/>
  <c r="G14" i="1"/>
  <c r="F14" i="1"/>
  <c r="E14" i="1"/>
  <c r="F13" i="1"/>
  <c r="G13" i="1" s="1"/>
  <c r="E13" i="1"/>
  <c r="G12" i="1"/>
  <c r="F12" i="1"/>
  <c r="E12" i="1"/>
  <c r="F11" i="1"/>
  <c r="G11" i="1" s="1"/>
  <c r="E11" i="1"/>
  <c r="B6" i="1"/>
  <c r="B5" i="1"/>
  <c r="E1" i="1"/>
  <c r="G41" i="2" l="1"/>
  <c r="G50" i="2"/>
  <c r="G32" i="2"/>
  <c r="G18" i="2"/>
  <c r="G19" i="2"/>
  <c r="G11" i="2"/>
  <c r="G23" i="2"/>
  <c r="G51" i="2"/>
  <c r="G23" i="1"/>
  <c r="G51" i="1"/>
  <c r="G54" i="1" s="1"/>
  <c r="G54" i="2" l="1"/>
  <c r="G56" i="2" s="1"/>
  <c r="G56" i="1"/>
  <c r="G55" i="1"/>
  <c r="G57" i="2" l="1"/>
  <c r="G57" i="1"/>
  <c r="G58" i="1" s="1"/>
  <c r="G59" i="1" s="1"/>
  <c r="G58" i="2" l="1"/>
  <c r="J57" i="2"/>
  <c r="G59" i="2" l="1"/>
  <c r="J59" i="2" s="1"/>
  <c r="J58" i="2"/>
</calcChain>
</file>

<file path=xl/sharedStrings.xml><?xml version="1.0" encoding="utf-8"?>
<sst xmlns="http://schemas.openxmlformats.org/spreadsheetml/2006/main" count="220" uniqueCount="93">
  <si>
    <t xml:space="preserve">CONSTRUCCIÓN DE SALAS DE ALMACENAMIENTO Y DOSIFICACIÓN DE PRODUCTOS QUÍMICOS. </t>
  </si>
  <si>
    <t>Item</t>
  </si>
  <si>
    <t>B.1 - Obra gruesa</t>
  </si>
  <si>
    <t>unidad</t>
  </si>
  <si>
    <t>cantidad</t>
  </si>
  <si>
    <t>P. Unitario</t>
  </si>
  <si>
    <t>P. Total</t>
  </si>
  <si>
    <t>5.</t>
  </si>
  <si>
    <t>Emplantillado (Incluye la Excavacion de Fundaciones)</t>
  </si>
  <si>
    <t>m3</t>
  </si>
  <si>
    <t>6.</t>
  </si>
  <si>
    <t>Fundación (Hormigon, Fierro)</t>
  </si>
  <si>
    <t>7.</t>
  </si>
  <si>
    <t>Sobrecimiento (Hormigon, Fierro, Moldaje)</t>
  </si>
  <si>
    <t>8.</t>
  </si>
  <si>
    <t>Relleno con material proveniente de la excavación</t>
  </si>
  <si>
    <t>9.</t>
  </si>
  <si>
    <t>Radier (Hormigon, Fierro, Moldaje)</t>
  </si>
  <si>
    <t>10.</t>
  </si>
  <si>
    <t>Escala de hormigón (Hormigon, Fierro, Moldaje)</t>
  </si>
  <si>
    <t>11.</t>
  </si>
  <si>
    <t>Albañilería</t>
  </si>
  <si>
    <t>m2</t>
  </si>
  <si>
    <t>12.</t>
  </si>
  <si>
    <t>Pilares de Hormigón (Hormigon, Fierro, Moldaje)</t>
  </si>
  <si>
    <t>13.</t>
  </si>
  <si>
    <t>Hormigón en Cadenas, dinteles y Vigas (Fierro, Moldaje)</t>
  </si>
  <si>
    <t>14.</t>
  </si>
  <si>
    <t>Losa de Techo (Hormigon, Fierro, Moldaje)</t>
  </si>
  <si>
    <t>15.</t>
  </si>
  <si>
    <t>Canaleta Recolectora Aguas Lluvias</t>
  </si>
  <si>
    <t>ml</t>
  </si>
  <si>
    <t>16.</t>
  </si>
  <si>
    <t>Zanja de infiltración</t>
  </si>
  <si>
    <t>Sub-total B.1</t>
  </si>
  <si>
    <t>B.2 - Terminaciones</t>
  </si>
  <si>
    <t>17.</t>
  </si>
  <si>
    <t>Impermeabilización Losa</t>
  </si>
  <si>
    <t>18.</t>
  </si>
  <si>
    <t xml:space="preserve">Revestimiento  Piscina derrame, capa de 4 a 6 mm de sellante epóxico </t>
  </si>
  <si>
    <t>Ventanas tipo ventilación</t>
  </si>
  <si>
    <t>19.</t>
  </si>
  <si>
    <t>Ventanas tipo de 1,2x0,25 en Salas de Almacenamiento (Tipo B)</t>
  </si>
  <si>
    <t>Un</t>
  </si>
  <si>
    <t>20.</t>
  </si>
  <si>
    <t>Ventanas tipo de 1,90x0,25 en Salas de Dosificación(Tipo A)</t>
  </si>
  <si>
    <t>Puertas</t>
  </si>
  <si>
    <t>21.</t>
  </si>
  <si>
    <t xml:space="preserve">Puertas de 2,2x1,1 m en Salas de Dosificación </t>
  </si>
  <si>
    <t>22.</t>
  </si>
  <si>
    <t>Portón de 2,2x2,2 m en Salas de Almacenamiento</t>
  </si>
  <si>
    <t>Parrillas</t>
  </si>
  <si>
    <t>23.</t>
  </si>
  <si>
    <t>Parrilla de Tránsito en Salas de Almacenamiento (40 m2)</t>
  </si>
  <si>
    <t>Gl</t>
  </si>
  <si>
    <t>Estuco Interior</t>
  </si>
  <si>
    <t>24.</t>
  </si>
  <si>
    <t>Salas de dosificación y Almacenamiento</t>
  </si>
  <si>
    <t>Estuco Exterior</t>
  </si>
  <si>
    <t>25.</t>
  </si>
  <si>
    <t>Estuco Exterior Salas</t>
  </si>
  <si>
    <t>Empaste y pintura exterior</t>
  </si>
  <si>
    <t>26.</t>
  </si>
  <si>
    <t>Terminación interior caseta</t>
  </si>
  <si>
    <t>Revestimiento cerámico en pisos</t>
  </si>
  <si>
    <t>27.</t>
  </si>
  <si>
    <t>Sala de Dosificación</t>
  </si>
  <si>
    <t>Revestimiento cerámico en muros</t>
  </si>
  <si>
    <t>28.</t>
  </si>
  <si>
    <t>Salas de Almacenamiento y Dosificación</t>
  </si>
  <si>
    <t>Empaste y pintura interior</t>
  </si>
  <si>
    <t>29.</t>
  </si>
  <si>
    <t>Sala de dosificación y  almacenamiento: cielo</t>
  </si>
  <si>
    <t>Pasamano de protección en salas de almacenamiento</t>
  </si>
  <si>
    <t>30.</t>
  </si>
  <si>
    <t>Pasamano de protección en salas de almacenamiento ( 2 uni)</t>
  </si>
  <si>
    <t>Sub-total B.2</t>
  </si>
  <si>
    <t>Total Neto</t>
  </si>
  <si>
    <t>GG (28.1%)</t>
  </si>
  <si>
    <t>UTILIDAD (8%)</t>
  </si>
  <si>
    <t>NETO</t>
  </si>
  <si>
    <t>Iva</t>
  </si>
  <si>
    <t>Total</t>
  </si>
  <si>
    <t>UTILIDAD</t>
  </si>
  <si>
    <t>GG</t>
  </si>
  <si>
    <t>Emplantillado (Incluye la Excavación de Fundaciones)</t>
  </si>
  <si>
    <t>Fundación (Hormigón, Fierro)</t>
  </si>
  <si>
    <t>Sobrecimiento (Hormigón, Fierro, Moldaje)</t>
  </si>
  <si>
    <t>Radier (Hormigón, Fierro, Moldaje)</t>
  </si>
  <si>
    <t>Escala de hormigón (Hormigón, Fierro, Moldaje)</t>
  </si>
  <si>
    <t>Pilares de Hormigón (Hormigón, Fierro, Moldaje)</t>
  </si>
  <si>
    <t>Losa de Techo (Hormigón, Fierro, Moldaje)</t>
  </si>
  <si>
    <t>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</si>
</sst>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* #,##0\ ;* \-#,##0\ ;* &quot;- &quot;;@\ "/>
    <numFmt numFmtId="165" formatCode="* #,##0&quot;       &quot;;\-* #,##0&quot;       &quot;;* &quot;-       &quot;;@\ "/>
    <numFmt numFmtId="166" formatCode="_-* #,##0_-;\-* #,##0_-;_-* &quot;-&quot;??_-;_-@_-"/>
    <numFmt numFmtId="167" formatCode="_ * #,##0_ ;_ * \-#,##0_ ;_ * &quot;-&quot;_ ;_ @_ "/>
    <numFmt numFmtId="169" formatCode="0.000%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u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A7D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4" fillId="0" borderId="0"/>
    <xf numFmtId="164" fontId="10" fillId="0" borderId="0" applyBorder="0" applyProtection="0">
      <alignment vertical="center"/>
    </xf>
    <xf numFmtId="165" fontId="10" fillId="0" borderId="0" applyBorder="0" applyProtection="0">
      <alignment vertical="center"/>
    </xf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4" fillId="0" borderId="0" xfId="2"/>
    <xf numFmtId="0" fontId="3" fillId="0" borderId="0" xfId="0" applyFont="1"/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3" fontId="7" fillId="0" borderId="0" xfId="2" applyNumberFormat="1" applyFont="1" applyAlignment="1">
      <alignment vertical="center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center" vertical="center"/>
    </xf>
    <xf numFmtId="2" fontId="7" fillId="0" borderId="7" xfId="2" applyNumberFormat="1" applyFont="1" applyBorder="1" applyAlignment="1">
      <alignment horizontal="center" vertical="center"/>
    </xf>
    <xf numFmtId="3" fontId="0" fillId="0" borderId="7" xfId="3" applyNumberFormat="1" applyFont="1" applyBorder="1" applyAlignment="1" applyProtection="1">
      <alignment horizontal="right" vertical="center"/>
    </xf>
    <xf numFmtId="3" fontId="0" fillId="0" borderId="9" xfId="3" applyNumberFormat="1" applyFont="1" applyBorder="1" applyProtection="1">
      <alignment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justify" vertical="center" wrapText="1"/>
    </xf>
    <xf numFmtId="0" fontId="6" fillId="0" borderId="12" xfId="2" applyFont="1" applyBorder="1" applyAlignment="1">
      <alignment horizontal="center" vertical="center"/>
    </xf>
    <xf numFmtId="2" fontId="7" fillId="0" borderId="11" xfId="2" applyNumberFormat="1" applyFont="1" applyBorder="1" applyAlignment="1">
      <alignment horizontal="center" vertical="center"/>
    </xf>
    <xf numFmtId="3" fontId="0" fillId="0" borderId="11" xfId="3" applyNumberFormat="1" applyFont="1" applyBorder="1" applyAlignment="1" applyProtection="1">
      <alignment horizontal="right" vertical="center"/>
    </xf>
    <xf numFmtId="3" fontId="0" fillId="0" borderId="13" xfId="3" applyNumberFormat="1" applyFont="1" applyBorder="1" applyProtection="1">
      <alignment vertical="center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justify" vertical="center" wrapText="1"/>
    </xf>
    <xf numFmtId="0" fontId="6" fillId="2" borderId="12" xfId="2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0" fillId="2" borderId="11" xfId="3" applyNumberFormat="1" applyFont="1" applyFill="1" applyBorder="1" applyAlignment="1" applyProtection="1">
      <alignment horizontal="right" vertical="center"/>
    </xf>
    <xf numFmtId="3" fontId="0" fillId="2" borderId="13" xfId="3" applyNumberFormat="1" applyFont="1" applyFill="1" applyBorder="1" applyProtection="1">
      <alignment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justify" vertical="center" wrapText="1"/>
    </xf>
    <xf numFmtId="0" fontId="6" fillId="0" borderId="16" xfId="2" applyFont="1" applyBorder="1" applyAlignment="1">
      <alignment horizontal="center" vertical="center"/>
    </xf>
    <xf numFmtId="2" fontId="7" fillId="0" borderId="17" xfId="2" applyNumberFormat="1" applyFont="1" applyBorder="1" applyAlignment="1">
      <alignment horizontal="center" vertical="center"/>
    </xf>
    <xf numFmtId="3" fontId="0" fillId="0" borderId="17" xfId="3" applyNumberFormat="1" applyFont="1" applyBorder="1" applyAlignment="1" applyProtection="1">
      <alignment horizontal="right" vertical="center"/>
    </xf>
    <xf numFmtId="3" fontId="0" fillId="0" borderId="18" xfId="3" applyNumberFormat="1" applyFont="1" applyBorder="1" applyProtection="1">
      <alignment vertical="center"/>
    </xf>
    <xf numFmtId="0" fontId="6" fillId="0" borderId="0" xfId="2" applyFont="1" applyAlignment="1">
      <alignment horizontal="justify" vertical="center" wrapText="1"/>
    </xf>
    <xf numFmtId="3" fontId="8" fillId="0" borderId="22" xfId="2" applyNumberFormat="1" applyFont="1" applyBorder="1" applyAlignment="1">
      <alignment horizontal="right" vertical="center" wrapText="1"/>
    </xf>
    <xf numFmtId="4" fontId="11" fillId="0" borderId="22" xfId="4" applyNumberFormat="1" applyFont="1" applyBorder="1" applyAlignment="1" applyProtection="1">
      <alignment vertical="center" wrapText="1"/>
    </xf>
    <xf numFmtId="0" fontId="6" fillId="0" borderId="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8" fillId="0" borderId="11" xfId="2" applyFont="1" applyBorder="1" applyAlignment="1">
      <alignment vertical="center" wrapText="1"/>
    </xf>
    <xf numFmtId="165" fontId="6" fillId="0" borderId="11" xfId="4" applyFont="1" applyBorder="1" applyAlignment="1" applyProtection="1">
      <alignment horizontal="center" vertical="center" wrapText="1"/>
    </xf>
    <xf numFmtId="4" fontId="7" fillId="0" borderId="11" xfId="2" applyNumberFormat="1" applyFont="1" applyBorder="1" applyAlignment="1">
      <alignment horizontal="right" vertical="center"/>
    </xf>
    <xf numFmtId="1" fontId="7" fillId="0" borderId="11" xfId="2" applyNumberFormat="1" applyFont="1" applyBorder="1" applyAlignment="1">
      <alignment horizontal="center" vertical="center"/>
    </xf>
    <xf numFmtId="0" fontId="11" fillId="0" borderId="11" xfId="2" applyFont="1" applyBorder="1" applyAlignment="1">
      <alignment vertical="center" wrapText="1"/>
    </xf>
    <xf numFmtId="0" fontId="4" fillId="0" borderId="11" xfId="2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4" fillId="0" borderId="11" xfId="2" applyBorder="1" applyAlignment="1">
      <alignment horizontal="justify" vertical="center" wrapText="1"/>
    </xf>
    <xf numFmtId="0" fontId="12" fillId="0" borderId="11" xfId="2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 wrapText="1" indent="9"/>
    </xf>
    <xf numFmtId="0" fontId="4" fillId="0" borderId="11" xfId="2" applyBorder="1" applyAlignment="1">
      <alignment horizontal="left" vertical="center" indent="9"/>
    </xf>
    <xf numFmtId="4" fontId="7" fillId="0" borderId="11" xfId="2" applyNumberFormat="1" applyFont="1" applyBorder="1" applyAlignment="1">
      <alignment horizontal="left" vertical="center" indent="9"/>
    </xf>
    <xf numFmtId="4" fontId="6" fillId="0" borderId="11" xfId="4" applyNumberFormat="1" applyFont="1" applyBorder="1" applyAlignment="1" applyProtection="1">
      <alignment horizontal="right" vertical="center" wrapText="1"/>
    </xf>
    <xf numFmtId="0" fontId="4" fillId="0" borderId="15" xfId="2" applyBorder="1" applyAlignment="1">
      <alignment horizontal="justify" vertical="center" wrapText="1"/>
    </xf>
    <xf numFmtId="0" fontId="6" fillId="0" borderId="15" xfId="2" applyFont="1" applyBorder="1" applyAlignment="1">
      <alignment horizontal="center" vertical="center"/>
    </xf>
    <xf numFmtId="1" fontId="7" fillId="0" borderId="17" xfId="2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right" vertical="center"/>
    </xf>
    <xf numFmtId="3" fontId="9" fillId="3" borderId="5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3" fontId="8" fillId="3" borderId="19" xfId="2" applyNumberFormat="1" applyFont="1" applyFill="1" applyBorder="1" applyAlignment="1">
      <alignment horizontal="right" vertical="center" wrapText="1"/>
    </xf>
    <xf numFmtId="3" fontId="8" fillId="3" borderId="20" xfId="2" applyNumberFormat="1" applyFont="1" applyFill="1" applyBorder="1" applyAlignment="1">
      <alignment horizontal="right" vertical="center" wrapText="1"/>
    </xf>
    <xf numFmtId="3" fontId="11" fillId="3" borderId="21" xfId="4" applyNumberFormat="1" applyFont="1" applyFill="1" applyBorder="1" applyAlignment="1" applyProtection="1">
      <alignment vertical="center" wrapText="1"/>
    </xf>
    <xf numFmtId="3" fontId="8" fillId="3" borderId="23" xfId="2" applyNumberFormat="1" applyFont="1" applyFill="1" applyBorder="1" applyAlignment="1">
      <alignment horizontal="right" vertical="center" wrapText="1"/>
    </xf>
    <xf numFmtId="3" fontId="8" fillId="3" borderId="4" xfId="2" applyNumberFormat="1" applyFont="1" applyFill="1" applyBorder="1" applyAlignment="1">
      <alignment horizontal="right" vertical="center" wrapText="1"/>
    </xf>
    <xf numFmtId="3" fontId="11" fillId="3" borderId="5" xfId="4" applyNumberFormat="1" applyFont="1" applyFill="1" applyBorder="1" applyAlignment="1" applyProtection="1">
      <alignment vertical="center" wrapText="1"/>
    </xf>
    <xf numFmtId="3" fontId="11" fillId="3" borderId="5" xfId="4" applyNumberFormat="1" applyFont="1" applyFill="1" applyBorder="1" applyAlignment="1" applyProtection="1">
      <alignment horizontal="right" vertical="center" wrapText="1"/>
    </xf>
    <xf numFmtId="166" fontId="11" fillId="3" borderId="5" xfId="1" applyNumberFormat="1" applyFont="1" applyFill="1" applyBorder="1" applyAlignment="1" applyProtection="1">
      <alignment horizontal="right" vertical="center" wrapText="1"/>
    </xf>
    <xf numFmtId="3" fontId="4" fillId="0" borderId="0" xfId="2" applyNumberFormat="1"/>
    <xf numFmtId="169" fontId="4" fillId="0" borderId="0" xfId="6" applyNumberFormat="1" applyFont="1"/>
    <xf numFmtId="0" fontId="13" fillId="3" borderId="1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3" fontId="15" fillId="0" borderId="0" xfId="2" applyNumberFormat="1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vertical="center" wrapText="1"/>
    </xf>
    <xf numFmtId="0" fontId="16" fillId="3" borderId="4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right" vertical="center"/>
    </xf>
    <xf numFmtId="3" fontId="17" fillId="3" borderId="5" xfId="2" applyNumberFormat="1" applyFont="1" applyFill="1" applyBorder="1" applyAlignment="1">
      <alignment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justify" vertical="center" wrapText="1"/>
    </xf>
    <xf numFmtId="0" fontId="14" fillId="0" borderId="8" xfId="2" applyFont="1" applyBorder="1" applyAlignment="1">
      <alignment horizontal="center" vertical="center"/>
    </xf>
    <xf numFmtId="2" fontId="15" fillId="0" borderId="7" xfId="2" applyNumberFormat="1" applyFont="1" applyBorder="1" applyAlignment="1">
      <alignment horizontal="center" vertical="center"/>
    </xf>
    <xf numFmtId="3" fontId="1" fillId="0" borderId="7" xfId="3" applyNumberFormat="1" applyFont="1" applyBorder="1" applyAlignment="1" applyProtection="1">
      <alignment horizontal="right" vertical="center"/>
    </xf>
    <xf numFmtId="3" fontId="1" fillId="0" borderId="9" xfId="3" applyNumberFormat="1" applyFont="1" applyBorder="1" applyProtection="1">
      <alignment vertical="center"/>
    </xf>
    <xf numFmtId="0" fontId="14" fillId="0" borderId="10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justify" vertical="center" wrapText="1"/>
    </xf>
    <xf numFmtId="0" fontId="14" fillId="0" borderId="12" xfId="2" applyFont="1" applyBorder="1" applyAlignment="1">
      <alignment horizontal="center" vertical="center"/>
    </xf>
    <xf numFmtId="3" fontId="1" fillId="0" borderId="13" xfId="3" applyNumberFormat="1" applyFont="1" applyBorder="1" applyProtection="1">
      <alignment vertical="center"/>
    </xf>
    <xf numFmtId="0" fontId="14" fillId="2" borderId="10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justify" vertical="center" wrapText="1"/>
    </xf>
    <xf numFmtId="0" fontId="14" fillId="2" borderId="12" xfId="2" applyFont="1" applyFill="1" applyBorder="1" applyAlignment="1">
      <alignment horizontal="center" vertical="center"/>
    </xf>
    <xf numFmtId="3" fontId="1" fillId="2" borderId="13" xfId="3" applyNumberFormat="1" applyFont="1" applyFill="1" applyBorder="1" applyProtection="1">
      <alignment vertical="center"/>
    </xf>
    <xf numFmtId="0" fontId="14" fillId="0" borderId="14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justify" vertical="center" wrapText="1"/>
    </xf>
    <xf numFmtId="0" fontId="14" fillId="0" borderId="16" xfId="2" applyFont="1" applyBorder="1" applyAlignment="1">
      <alignment horizontal="center" vertical="center"/>
    </xf>
    <xf numFmtId="3" fontId="1" fillId="0" borderId="18" xfId="3" applyNumberFormat="1" applyFont="1" applyBorder="1" applyProtection="1">
      <alignment vertical="center"/>
    </xf>
    <xf numFmtId="0" fontId="14" fillId="0" borderId="0" xfId="2" applyFont="1" applyAlignment="1">
      <alignment horizontal="justify" vertical="center" wrapText="1"/>
    </xf>
    <xf numFmtId="0" fontId="1" fillId="0" borderId="0" xfId="2" applyFont="1"/>
    <xf numFmtId="3" fontId="16" fillId="3" borderId="19" xfId="2" applyNumberFormat="1" applyFont="1" applyFill="1" applyBorder="1" applyAlignment="1">
      <alignment horizontal="right" vertical="center" wrapText="1"/>
    </xf>
    <xf numFmtId="3" fontId="16" fillId="3" borderId="20" xfId="2" applyNumberFormat="1" applyFont="1" applyFill="1" applyBorder="1" applyAlignment="1">
      <alignment horizontal="right" vertical="center" wrapText="1"/>
    </xf>
    <xf numFmtId="3" fontId="18" fillId="3" borderId="21" xfId="4" applyNumberFormat="1" applyFont="1" applyFill="1" applyBorder="1" applyAlignment="1" applyProtection="1">
      <alignment vertical="center" wrapText="1"/>
    </xf>
    <xf numFmtId="3" fontId="16" fillId="0" borderId="22" xfId="2" applyNumberFormat="1" applyFont="1" applyBorder="1" applyAlignment="1">
      <alignment horizontal="right" vertical="center" wrapText="1"/>
    </xf>
    <xf numFmtId="4" fontId="18" fillId="0" borderId="22" xfId="4" applyNumberFormat="1" applyFont="1" applyBorder="1" applyAlignment="1" applyProtection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11" xfId="2" applyFont="1" applyBorder="1" applyAlignment="1">
      <alignment vertical="center" wrapText="1"/>
    </xf>
    <xf numFmtId="0" fontId="18" fillId="0" borderId="11" xfId="2" applyFont="1" applyBorder="1" applyAlignment="1">
      <alignment vertical="center" wrapText="1"/>
    </xf>
    <xf numFmtId="0" fontId="1" fillId="0" borderId="11" xfId="2" applyFont="1" applyBorder="1" applyAlignment="1">
      <alignment horizontal="center" vertical="center"/>
    </xf>
    <xf numFmtId="0" fontId="1" fillId="0" borderId="11" xfId="2" applyFont="1" applyBorder="1" applyAlignment="1">
      <alignment horizontal="justify" vertical="center" wrapText="1"/>
    </xf>
    <xf numFmtId="0" fontId="14" fillId="0" borderId="10" xfId="2" applyFont="1" applyBorder="1" applyAlignment="1">
      <alignment horizontal="left" vertical="center" wrapText="1" indent="9"/>
    </xf>
    <xf numFmtId="0" fontId="1" fillId="0" borderId="11" xfId="2" applyFont="1" applyBorder="1" applyAlignment="1">
      <alignment horizontal="left" vertical="center" indent="9"/>
    </xf>
    <xf numFmtId="0" fontId="1" fillId="0" borderId="15" xfId="2" applyFont="1" applyBorder="1" applyAlignment="1">
      <alignment horizontal="justify" vertical="center" wrapText="1"/>
    </xf>
    <xf numFmtId="0" fontId="14" fillId="0" borderId="15" xfId="2" applyFont="1" applyBorder="1" applyAlignment="1">
      <alignment horizontal="center" vertical="center"/>
    </xf>
    <xf numFmtId="3" fontId="16" fillId="3" borderId="23" xfId="2" applyNumberFormat="1" applyFont="1" applyFill="1" applyBorder="1" applyAlignment="1">
      <alignment horizontal="right" vertical="center" wrapText="1"/>
    </xf>
    <xf numFmtId="3" fontId="16" fillId="3" borderId="4" xfId="2" applyNumberFormat="1" applyFont="1" applyFill="1" applyBorder="1" applyAlignment="1">
      <alignment horizontal="right" vertical="center" wrapText="1"/>
    </xf>
    <xf numFmtId="3" fontId="18" fillId="3" borderId="5" xfId="4" applyNumberFormat="1" applyFont="1" applyFill="1" applyBorder="1" applyAlignment="1" applyProtection="1">
      <alignment vertical="center" wrapText="1"/>
    </xf>
    <xf numFmtId="3" fontId="18" fillId="3" borderId="5" xfId="4" applyNumberFormat="1" applyFont="1" applyFill="1" applyBorder="1" applyAlignment="1" applyProtection="1">
      <alignment horizontal="right" vertical="center" wrapText="1"/>
    </xf>
    <xf numFmtId="166" fontId="18" fillId="3" borderId="5" xfId="1" applyNumberFormat="1" applyFont="1" applyFill="1" applyBorder="1" applyAlignment="1" applyProtection="1">
      <alignment horizontal="right" vertical="center" wrapText="1"/>
    </xf>
  </cellXfs>
  <cellStyles count="7">
    <cellStyle name="Excel Built-in Comma [0] 1" xfId="3" xr:uid="{9D257F68-AE0B-490F-950F-24182168BFD1}"/>
    <cellStyle name="Millares" xfId="1" builtinId="3"/>
    <cellStyle name="Millares [0] 14 2" xfId="4" xr:uid="{2F4E743C-C978-464A-BC03-CC485F4D9435}"/>
    <cellStyle name="Millares [0] 2" xfId="5" xr:uid="{CC432078-AA4C-4BD8-8540-06CF60F86D93}"/>
    <cellStyle name="Normal" xfId="0" builtinId="0"/>
    <cellStyle name="Normal 2" xfId="2" xr:uid="{8BCD83DA-B558-4AEA-8938-FA3A47BF5E39}"/>
    <cellStyle name="Porcentaje" xfId="6" builtinId="5"/>
  </cellStyles>
  <dxfs count="0"/>
  <tableStyles count="0" defaultTableStyle="TableStyleMedium2" defaultPivotStyle="PivotStyleLight16"/>
  <colors>
    <mruColors>
      <color rgb="FF65A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583908</xdr:colOff>
      <xdr:row>0</xdr:row>
      <xdr:rowOff>175173</xdr:rowOff>
    </xdr:from>
    <xdr:to>
      <xdr:col>6</xdr:col>
      <xdr:colOff>1375522</xdr:colOff>
      <xdr:row>5</xdr:row>
      <xdr:rowOff>47099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64458B4E-A863-304B-86F4-2A2953BFD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39655" y="175173"/>
          <a:ext cx="2003223" cy="893765"/>
        </a:xfrm>
        <a:prstGeom prst="rect">
          <a:avLst/>
        </a:prstGeom>
        <a:solidFill>
          <a:srgbClr val="65A7D5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583908</xdr:colOff>
      <xdr:row>0</xdr:row>
      <xdr:rowOff>175173</xdr:rowOff>
    </xdr:from>
    <xdr:to>
      <xdr:col>6</xdr:col>
      <xdr:colOff>1375522</xdr:colOff>
      <xdr:row>5</xdr:row>
      <xdr:rowOff>47099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EEB4B55-5C9C-2647-B875-D1093DC44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8708" y="175173"/>
          <a:ext cx="1998114" cy="887926"/>
        </a:xfrm>
        <a:prstGeom prst="rect">
          <a:avLst/>
        </a:prstGeom>
        <a:solidFill>
          <a:srgbClr val="65A7D5"/>
        </a:solidFill>
      </xdr:spPr>
    </xdr:pic>
    <xdr:clientData/>
  </xdr:twoCellAnchor>
  <xdr:twoCellAnchor editAs="oneCell">
    <xdr:from>
      <xdr:col>8</xdr:col>
      <xdr:colOff>419100</xdr:colOff>
      <xdr:row>10</xdr:row>
      <xdr:rowOff>50800</xdr:rowOff>
    </xdr:from>
    <xdr:to>
      <xdr:col>17</xdr:col>
      <xdr:colOff>762000</xdr:colOff>
      <xdr:row>23</xdr:row>
      <xdr:rowOff>29057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AABA67-CA0A-E3D1-09A1-37E02998C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0200" y="2146300"/>
          <a:ext cx="7772400" cy="279765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19</xdr:col>
      <xdr:colOff>342900</xdr:colOff>
      <xdr:row>61</xdr:row>
      <xdr:rowOff>168491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1B32FC-8EE0-3F28-BB42-E04576B4D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92100" y="7302500"/>
          <a:ext cx="7772400" cy="64803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CDIAZ/CONSTRUCTORA%20VIERDI/PRESUPUESTOS/A&#209;O%202024/006-24%20Caseta%20Aguas%20Andinas/PRESUPUESTO%20006_2024_Caseta%20Aguas%20Andinas.xlsx" TargetMode="External"/><Relationship Id="rId1" Type="http://schemas.openxmlformats.org/officeDocument/2006/relationships/externalLinkPath" Target="file:///C:/CDIAZ/CONSTRUCTORA%20VIERDI/PRESUPUESTOS/A&#209;O%202024/006-24%20Caseta%20Aguas%20Andinas/PRESUPUESTO%20006_2024_Caseta%20Aguas%20Andi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TEMIZADO"/>
      <sheetName val="GG"/>
      <sheetName val="APU"/>
      <sheetName val="MO Enf"/>
      <sheetName val="CUBICACIONES"/>
      <sheetName val="Hoja4"/>
      <sheetName val="Cu. de Fierro"/>
      <sheetName val="Detalle $kg"/>
      <sheetName val="Moldaje"/>
    </sheetNames>
    <sheetDataSet>
      <sheetData sheetId="0" refreshError="1"/>
      <sheetData sheetId="1" refreshError="1"/>
      <sheetData sheetId="2">
        <row r="1">
          <cell r="D1" t="str">
            <v>PPTTO 006/2024/AGUAS ANDINAS/CGL</v>
          </cell>
        </row>
        <row r="6">
          <cell r="A6" t="str">
            <v>CLIENTE: INVERSIONES CGL</v>
          </cell>
        </row>
        <row r="7">
          <cell r="A7" t="str">
            <v>OBRA: CASETA AGUAS ANDINAS</v>
          </cell>
        </row>
        <row r="14">
          <cell r="E14">
            <v>1731318.3421516756</v>
          </cell>
        </row>
        <row r="34">
          <cell r="E34">
            <v>258757.25892043338</v>
          </cell>
        </row>
        <row r="49">
          <cell r="E49">
            <v>587720.24678519578</v>
          </cell>
        </row>
        <row r="76">
          <cell r="E76">
            <v>82116.763851685668</v>
          </cell>
        </row>
        <row r="90">
          <cell r="E90">
            <v>550189.45238606783</v>
          </cell>
        </row>
        <row r="108">
          <cell r="E108">
            <v>746455.77731092414</v>
          </cell>
        </row>
        <row r="123">
          <cell r="E123">
            <v>68157.431452058881</v>
          </cell>
        </row>
        <row r="135">
          <cell r="E135">
            <v>1282063.1171538481</v>
          </cell>
        </row>
        <row r="165">
          <cell r="E165">
            <v>959478.13186003757</v>
          </cell>
        </row>
        <row r="191">
          <cell r="E191">
            <v>742873.49866364209</v>
          </cell>
        </row>
        <row r="224">
          <cell r="D224">
            <v>38</v>
          </cell>
          <cell r="E224">
            <v>123233.94135338344</v>
          </cell>
        </row>
        <row r="255">
          <cell r="E255">
            <v>754084.03361344535</v>
          </cell>
        </row>
        <row r="268">
          <cell r="E268">
            <v>58923.514631719612</v>
          </cell>
        </row>
        <row r="281">
          <cell r="E281">
            <v>84862.063360592772</v>
          </cell>
        </row>
        <row r="294">
          <cell r="E294">
            <v>441512.60504201683</v>
          </cell>
        </row>
        <row r="307">
          <cell r="E307">
            <v>256512.6050420168</v>
          </cell>
        </row>
        <row r="320">
          <cell r="E320">
            <v>1058536.8067226892</v>
          </cell>
        </row>
        <row r="333">
          <cell r="E333">
            <v>2062251.9075630251</v>
          </cell>
        </row>
        <row r="346">
          <cell r="F346">
            <v>17791600</v>
          </cell>
        </row>
        <row r="361">
          <cell r="E361">
            <v>13989.864673835233</v>
          </cell>
        </row>
        <row r="373">
          <cell r="D373">
            <v>156.39999999999998</v>
          </cell>
          <cell r="E373">
            <v>13767.35998747325</v>
          </cell>
        </row>
        <row r="385">
          <cell r="D385">
            <v>156.39999999999998</v>
          </cell>
          <cell r="E385">
            <v>12986.658141517479</v>
          </cell>
        </row>
        <row r="397">
          <cell r="D397">
            <v>29.700000000000003</v>
          </cell>
          <cell r="E397">
            <v>37667.121070650486</v>
          </cell>
        </row>
        <row r="410">
          <cell r="D410">
            <v>223.2</v>
          </cell>
          <cell r="E410">
            <v>29834.400168669621</v>
          </cell>
        </row>
        <row r="423">
          <cell r="D423">
            <v>45.73</v>
          </cell>
          <cell r="E423">
            <v>14688.756469130405</v>
          </cell>
        </row>
        <row r="435">
          <cell r="D435">
            <v>2</v>
          </cell>
          <cell r="E435">
            <v>463500</v>
          </cell>
        </row>
      </sheetData>
      <sheetData sheetId="3" refreshError="1"/>
      <sheetData sheetId="4">
        <row r="14">
          <cell r="E14">
            <v>1.8143999999999998</v>
          </cell>
        </row>
        <row r="19">
          <cell r="E19">
            <v>18.143999999999998</v>
          </cell>
        </row>
        <row r="24">
          <cell r="E24">
            <v>11.855999999999998</v>
          </cell>
        </row>
        <row r="29">
          <cell r="E29">
            <v>26.07</v>
          </cell>
        </row>
        <row r="35">
          <cell r="E35">
            <v>9.2891249999999985</v>
          </cell>
        </row>
        <row r="42">
          <cell r="E42">
            <v>1.6000000000000003</v>
          </cell>
        </row>
        <row r="49">
          <cell r="E49">
            <v>79.091000000000008</v>
          </cell>
        </row>
        <row r="64">
          <cell r="E64">
            <v>4.589999999999999</v>
          </cell>
        </row>
        <row r="70">
          <cell r="E70">
            <v>5.6819249999999997</v>
          </cell>
        </row>
        <row r="86">
          <cell r="G86">
            <v>17.375399999999999</v>
          </cell>
        </row>
        <row r="91">
          <cell r="E91">
            <v>96.03</v>
          </cell>
        </row>
        <row r="95">
          <cell r="E95">
            <v>47.619</v>
          </cell>
        </row>
        <row r="104">
          <cell r="E104">
            <v>251.88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3355-3B7D-4FC1-B29B-2A81D3539904}">
  <dimension ref="A1:G59"/>
  <sheetViews>
    <sheetView showGridLines="0" topLeftCell="A25" zoomScale="87" zoomScaleNormal="87" workbookViewId="0">
      <selection activeCell="F54" sqref="F54:G59"/>
    </sheetView>
  </sheetViews>
  <sheetFormatPr baseColWidth="10" defaultColWidth="10.83203125" defaultRowHeight="16" x14ac:dyDescent="0.2"/>
  <cols>
    <col min="1" max="2" width="10.83203125" style="2"/>
    <col min="3" max="3" width="60.6640625" style="2" customWidth="1"/>
    <col min="4" max="5" width="10.83203125" style="2"/>
    <col min="6" max="6" width="15.83203125" style="2" customWidth="1"/>
    <col min="7" max="7" width="18.1640625" style="2" bestFit="1" customWidth="1"/>
    <col min="8" max="16384" width="10.83203125" style="2"/>
  </cols>
  <sheetData>
    <row r="1" spans="1:7" x14ac:dyDescent="0.2">
      <c r="A1"/>
      <c r="B1"/>
      <c r="C1"/>
      <c r="D1" s="1"/>
      <c r="E1" s="1" t="str">
        <f>+[1]APU!D1</f>
        <v>PPTTO 006/2024/AGUAS ANDINAS/CGL</v>
      </c>
      <c r="F1" s="1"/>
      <c r="G1" s="1"/>
    </row>
    <row r="2" spans="1:7" x14ac:dyDescent="0.2">
      <c r="A2"/>
      <c r="B2"/>
      <c r="C2"/>
      <c r="D2" s="1"/>
      <c r="E2" s="1"/>
      <c r="F2" s="1"/>
      <c r="G2" s="1"/>
    </row>
    <row r="3" spans="1:7" x14ac:dyDescent="0.2">
      <c r="A3"/>
      <c r="B3"/>
      <c r="C3"/>
      <c r="D3" s="1"/>
      <c r="E3" s="1"/>
      <c r="F3" s="1"/>
      <c r="G3" s="1"/>
    </row>
    <row r="4" spans="1:7" x14ac:dyDescent="0.2">
      <c r="A4"/>
      <c r="B4"/>
      <c r="C4"/>
      <c r="D4" s="1"/>
      <c r="E4" s="1"/>
      <c r="F4" s="1"/>
      <c r="G4" s="1"/>
    </row>
    <row r="5" spans="1:7" x14ac:dyDescent="0.2">
      <c r="A5"/>
      <c r="B5" s="3" t="str">
        <f>+[1]APU!A6</f>
        <v>CLIENTE: INVERSIONES CGL</v>
      </c>
      <c r="C5"/>
      <c r="D5" s="1"/>
      <c r="E5" s="1"/>
      <c r="F5" s="1"/>
      <c r="G5" s="1"/>
    </row>
    <row r="6" spans="1:7" x14ac:dyDescent="0.2">
      <c r="A6"/>
      <c r="B6" s="3" t="str">
        <f>+[1]APU!A7</f>
        <v>OBRA: CASETA AGUAS ANDINAS</v>
      </c>
      <c r="C6"/>
      <c r="D6" s="1"/>
      <c r="E6" s="1"/>
      <c r="F6" s="1"/>
      <c r="G6" s="1"/>
    </row>
    <row r="7" spans="1:7" ht="17" thickBot="1" x14ac:dyDescent="0.25"/>
    <row r="8" spans="1:7" ht="17" thickBot="1" x14ac:dyDescent="0.25">
      <c r="B8" s="59" t="s">
        <v>0</v>
      </c>
      <c r="C8" s="60"/>
      <c r="D8" s="60"/>
      <c r="E8" s="60"/>
      <c r="F8" s="60"/>
      <c r="G8" s="61"/>
    </row>
    <row r="9" spans="1:7" ht="17" thickBot="1" x14ac:dyDescent="0.25">
      <c r="B9" s="4"/>
      <c r="C9" s="5"/>
      <c r="D9" s="6"/>
      <c r="E9" s="6"/>
      <c r="F9" s="7"/>
      <c r="G9" s="8"/>
    </row>
    <row r="10" spans="1:7" ht="17" thickBot="1" x14ac:dyDescent="0.25">
      <c r="B10" s="62" t="s">
        <v>1</v>
      </c>
      <c r="C10" s="55" t="s">
        <v>2</v>
      </c>
      <c r="D10" s="56" t="s">
        <v>3</v>
      </c>
      <c r="E10" s="56" t="s">
        <v>4</v>
      </c>
      <c r="F10" s="57" t="s">
        <v>5</v>
      </c>
      <c r="G10" s="58" t="s">
        <v>6</v>
      </c>
    </row>
    <row r="11" spans="1:7" x14ac:dyDescent="0.2">
      <c r="B11" s="9" t="s">
        <v>7</v>
      </c>
      <c r="C11" s="10" t="s">
        <v>8</v>
      </c>
      <c r="D11" s="11" t="s">
        <v>9</v>
      </c>
      <c r="E11" s="12">
        <f>+[1]CUBICACIONES!E14</f>
        <v>1.8143999999999998</v>
      </c>
      <c r="F11" s="13">
        <f>+[1]APU!E14</f>
        <v>1731318.3421516756</v>
      </c>
      <c r="G11" s="14">
        <f>F11*E11</f>
        <v>3141304</v>
      </c>
    </row>
    <row r="12" spans="1:7" x14ac:dyDescent="0.2">
      <c r="B12" s="15" t="s">
        <v>10</v>
      </c>
      <c r="C12" s="16" t="s">
        <v>11</v>
      </c>
      <c r="D12" s="17" t="s">
        <v>9</v>
      </c>
      <c r="E12" s="18">
        <f>+[1]CUBICACIONES!E19</f>
        <v>18.143999999999998</v>
      </c>
      <c r="F12" s="19">
        <f>+[1]APU!E34</f>
        <v>258757.25892043338</v>
      </c>
      <c r="G12" s="20">
        <f t="shared" ref="G12:G22" si="0">F12*E12</f>
        <v>4694891.7058523428</v>
      </c>
    </row>
    <row r="13" spans="1:7" x14ac:dyDescent="0.2">
      <c r="B13" s="15" t="s">
        <v>12</v>
      </c>
      <c r="C13" s="16" t="s">
        <v>13</v>
      </c>
      <c r="D13" s="17" t="s">
        <v>9</v>
      </c>
      <c r="E13" s="18">
        <f>+[1]CUBICACIONES!E24</f>
        <v>11.855999999999998</v>
      </c>
      <c r="F13" s="19">
        <f>+[1]APU!E49</f>
        <v>587720.24678519578</v>
      </c>
      <c r="G13" s="20">
        <f t="shared" si="0"/>
        <v>6968011.24588528</v>
      </c>
    </row>
    <row r="14" spans="1:7" x14ac:dyDescent="0.2">
      <c r="B14" s="15" t="s">
        <v>14</v>
      </c>
      <c r="C14" s="16" t="s">
        <v>15</v>
      </c>
      <c r="D14" s="17" t="s">
        <v>9</v>
      </c>
      <c r="E14" s="18">
        <f>+[1]CUBICACIONES!E29</f>
        <v>26.07</v>
      </c>
      <c r="F14" s="19">
        <f>+[1]APU!E76</f>
        <v>82116.763851685668</v>
      </c>
      <c r="G14" s="20">
        <f t="shared" si="0"/>
        <v>2140784.0336134452</v>
      </c>
    </row>
    <row r="15" spans="1:7" x14ac:dyDescent="0.2">
      <c r="B15" s="15" t="s">
        <v>16</v>
      </c>
      <c r="C15" s="16" t="s">
        <v>17</v>
      </c>
      <c r="D15" s="17" t="s">
        <v>9</v>
      </c>
      <c r="E15" s="18">
        <f>+[1]CUBICACIONES!E35</f>
        <v>9.2891249999999985</v>
      </c>
      <c r="F15" s="19">
        <f>+[1]APU!E90</f>
        <v>550189.45238606783</v>
      </c>
      <c r="G15" s="20">
        <f t="shared" si="0"/>
        <v>5110778.596895732</v>
      </c>
    </row>
    <row r="16" spans="1:7" x14ac:dyDescent="0.2">
      <c r="B16" s="21" t="s">
        <v>18</v>
      </c>
      <c r="C16" s="22" t="s">
        <v>19</v>
      </c>
      <c r="D16" s="23" t="s">
        <v>9</v>
      </c>
      <c r="E16" s="24">
        <f>+[1]CUBICACIONES!E42</f>
        <v>1.6000000000000003</v>
      </c>
      <c r="F16" s="25">
        <f>+[1]APU!E108</f>
        <v>746455.77731092414</v>
      </c>
      <c r="G16" s="26">
        <f t="shared" si="0"/>
        <v>1194329.2436974789</v>
      </c>
    </row>
    <row r="17" spans="2:7" x14ac:dyDescent="0.2">
      <c r="B17" s="21" t="s">
        <v>20</v>
      </c>
      <c r="C17" s="22" t="s">
        <v>21</v>
      </c>
      <c r="D17" s="23" t="s">
        <v>22</v>
      </c>
      <c r="E17" s="24">
        <f>+[1]CUBICACIONES!E49</f>
        <v>79.091000000000008</v>
      </c>
      <c r="F17" s="25">
        <f>+[1]APU!E123</f>
        <v>68157.431452058881</v>
      </c>
      <c r="G17" s="26">
        <f t="shared" si="0"/>
        <v>5390639.4109747894</v>
      </c>
    </row>
    <row r="18" spans="2:7" x14ac:dyDescent="0.2">
      <c r="B18" s="15" t="s">
        <v>23</v>
      </c>
      <c r="C18" s="16" t="s">
        <v>24</v>
      </c>
      <c r="D18" s="17" t="s">
        <v>9</v>
      </c>
      <c r="E18" s="18">
        <f>+[1]CUBICACIONES!E64</f>
        <v>4.589999999999999</v>
      </c>
      <c r="F18" s="19">
        <f>+[1]APU!E135</f>
        <v>1282063.1171538481</v>
      </c>
      <c r="G18" s="20">
        <f t="shared" si="0"/>
        <v>5884669.7077361615</v>
      </c>
    </row>
    <row r="19" spans="2:7" x14ac:dyDescent="0.2">
      <c r="B19" s="15" t="s">
        <v>25</v>
      </c>
      <c r="C19" s="16" t="s">
        <v>26</v>
      </c>
      <c r="D19" s="17" t="s">
        <v>9</v>
      </c>
      <c r="E19" s="18">
        <f>+[1]CUBICACIONES!E70</f>
        <v>5.6819249999999997</v>
      </c>
      <c r="F19" s="19">
        <f>+[1]APU!E165</f>
        <v>959478.13186003757</v>
      </c>
      <c r="G19" s="20">
        <f t="shared" si="0"/>
        <v>5451682.7843688438</v>
      </c>
    </row>
    <row r="20" spans="2:7" x14ac:dyDescent="0.2">
      <c r="B20" s="15" t="s">
        <v>27</v>
      </c>
      <c r="C20" s="16" t="s">
        <v>28</v>
      </c>
      <c r="D20" s="17" t="s">
        <v>9</v>
      </c>
      <c r="E20" s="18">
        <f>+[1]CUBICACIONES!G86</f>
        <v>17.375399999999999</v>
      </c>
      <c r="F20" s="19">
        <f>+[1]APU!E191</f>
        <v>742873.49866364209</v>
      </c>
      <c r="G20" s="20">
        <f t="shared" si="0"/>
        <v>12907724.188680246</v>
      </c>
    </row>
    <row r="21" spans="2:7" x14ac:dyDescent="0.2">
      <c r="B21" s="15" t="s">
        <v>29</v>
      </c>
      <c r="C21" s="16" t="s">
        <v>30</v>
      </c>
      <c r="D21" s="17" t="s">
        <v>31</v>
      </c>
      <c r="E21" s="18">
        <f>+[1]APU!D224</f>
        <v>38</v>
      </c>
      <c r="F21" s="19">
        <f>+[1]APU!E224</f>
        <v>123233.94135338344</v>
      </c>
      <c r="G21" s="20">
        <f t="shared" si="0"/>
        <v>4682889.7714285711</v>
      </c>
    </row>
    <row r="22" spans="2:7" ht="17" thickBot="1" x14ac:dyDescent="0.25">
      <c r="B22" s="27" t="s">
        <v>32</v>
      </c>
      <c r="C22" s="28" t="s">
        <v>33</v>
      </c>
      <c r="D22" s="29" t="s">
        <v>31</v>
      </c>
      <c r="E22" s="30">
        <v>1.5</v>
      </c>
      <c r="F22" s="31">
        <f>+[1]APU!E255</f>
        <v>754084.03361344535</v>
      </c>
      <c r="G22" s="32">
        <f t="shared" si="0"/>
        <v>1131126.0504201681</v>
      </c>
    </row>
    <row r="23" spans="2:7" ht="17" thickBot="1" x14ac:dyDescent="0.25">
      <c r="B23" s="4"/>
      <c r="C23" s="33"/>
      <c r="E23" s="63" t="s">
        <v>34</v>
      </c>
      <c r="F23" s="64"/>
      <c r="G23" s="65">
        <f>SUM(G11:G22)</f>
        <v>58698830.739553057</v>
      </c>
    </row>
    <row r="24" spans="2:7" ht="17" thickBot="1" x14ac:dyDescent="0.25">
      <c r="B24" s="4"/>
      <c r="C24" s="33"/>
      <c r="E24" s="34"/>
      <c r="F24" s="34"/>
      <c r="G24" s="35"/>
    </row>
    <row r="25" spans="2:7" ht="17" thickBot="1" x14ac:dyDescent="0.25">
      <c r="B25" s="54" t="s">
        <v>1</v>
      </c>
      <c r="C25" s="55" t="s">
        <v>35</v>
      </c>
      <c r="D25" s="56" t="s">
        <v>3</v>
      </c>
      <c r="E25" s="56" t="s">
        <v>4</v>
      </c>
      <c r="F25" s="57" t="s">
        <v>5</v>
      </c>
      <c r="G25" s="58" t="s">
        <v>6</v>
      </c>
    </row>
    <row r="26" spans="2:7" x14ac:dyDescent="0.2">
      <c r="B26" s="9" t="s">
        <v>36</v>
      </c>
      <c r="C26" s="10" t="s">
        <v>37</v>
      </c>
      <c r="D26" s="36" t="s">
        <v>22</v>
      </c>
      <c r="E26" s="12">
        <f>+[1]CUBICACIONES!E91</f>
        <v>96.03</v>
      </c>
      <c r="F26" s="13">
        <f>+[1]APU!E268</f>
        <v>58923.514631719612</v>
      </c>
      <c r="G26" s="14">
        <f>F26*E26</f>
        <v>5658425.1100840345</v>
      </c>
    </row>
    <row r="27" spans="2:7" x14ac:dyDescent="0.2">
      <c r="B27" s="15" t="s">
        <v>38</v>
      </c>
      <c r="C27" s="16" t="s">
        <v>39</v>
      </c>
      <c r="D27" s="37" t="s">
        <v>22</v>
      </c>
      <c r="E27" s="18">
        <f>+[1]CUBICACIONES!E95</f>
        <v>47.619</v>
      </c>
      <c r="F27" s="19">
        <f>+[1]APU!E281</f>
        <v>84862.063360592772</v>
      </c>
      <c r="G27" s="20">
        <f>F27*E27</f>
        <v>4041046.5951680671</v>
      </c>
    </row>
    <row r="28" spans="2:7" x14ac:dyDescent="0.2">
      <c r="B28" s="15"/>
      <c r="C28" s="38" t="s">
        <v>40</v>
      </c>
      <c r="D28" s="37"/>
      <c r="E28" s="39"/>
      <c r="F28" s="40"/>
      <c r="G28" s="20"/>
    </row>
    <row r="29" spans="2:7" x14ac:dyDescent="0.2">
      <c r="B29" s="15" t="s">
        <v>41</v>
      </c>
      <c r="C29" s="16" t="s">
        <v>42</v>
      </c>
      <c r="D29" s="37" t="s">
        <v>43</v>
      </c>
      <c r="E29" s="41">
        <v>2</v>
      </c>
      <c r="F29" s="19">
        <f>+[1]APU!E294</f>
        <v>441512.60504201683</v>
      </c>
      <c r="G29" s="20">
        <f t="shared" ref="G29:G50" si="1">F29*E29</f>
        <v>883025.21008403366</v>
      </c>
    </row>
    <row r="30" spans="2:7" x14ac:dyDescent="0.2">
      <c r="B30" s="15" t="s">
        <v>44</v>
      </c>
      <c r="C30" s="16" t="s">
        <v>45</v>
      </c>
      <c r="D30" s="37" t="s">
        <v>43</v>
      </c>
      <c r="E30" s="41">
        <v>2</v>
      </c>
      <c r="F30" s="19">
        <f>+[1]APU!E307</f>
        <v>256512.6050420168</v>
      </c>
      <c r="G30" s="20">
        <f>F30*E30</f>
        <v>513025.21008403361</v>
      </c>
    </row>
    <row r="31" spans="2:7" x14ac:dyDescent="0.2">
      <c r="B31" s="15"/>
      <c r="C31" s="38" t="s">
        <v>46</v>
      </c>
      <c r="D31" s="37"/>
      <c r="E31" s="39"/>
      <c r="F31" s="40"/>
      <c r="G31" s="20"/>
    </row>
    <row r="32" spans="2:7" x14ac:dyDescent="0.2">
      <c r="B32" s="15" t="s">
        <v>47</v>
      </c>
      <c r="C32" s="16" t="s">
        <v>48</v>
      </c>
      <c r="D32" s="37" t="s">
        <v>43</v>
      </c>
      <c r="E32" s="41">
        <v>3</v>
      </c>
      <c r="F32" s="19">
        <f>+[1]APU!E320</f>
        <v>1058536.8067226892</v>
      </c>
      <c r="G32" s="20">
        <f t="shared" si="1"/>
        <v>3175610.4201680673</v>
      </c>
    </row>
    <row r="33" spans="2:7" x14ac:dyDescent="0.2">
      <c r="B33" s="15" t="s">
        <v>49</v>
      </c>
      <c r="C33" s="16" t="s">
        <v>50</v>
      </c>
      <c r="D33" s="37" t="s">
        <v>43</v>
      </c>
      <c r="E33" s="41">
        <v>2</v>
      </c>
      <c r="F33" s="19">
        <f>+[1]APU!E333</f>
        <v>2062251.9075630251</v>
      </c>
      <c r="G33" s="20">
        <f t="shared" si="1"/>
        <v>4124503.8151260503</v>
      </c>
    </row>
    <row r="34" spans="2:7" x14ac:dyDescent="0.2">
      <c r="B34" s="15"/>
      <c r="C34" s="38" t="s">
        <v>51</v>
      </c>
      <c r="D34" s="37"/>
      <c r="E34" s="39"/>
      <c r="F34" s="40"/>
      <c r="G34" s="20"/>
    </row>
    <row r="35" spans="2:7" x14ac:dyDescent="0.2">
      <c r="B35" s="15" t="s">
        <v>52</v>
      </c>
      <c r="C35" s="16" t="s">
        <v>53</v>
      </c>
      <c r="D35" s="37" t="s">
        <v>54</v>
      </c>
      <c r="E35" s="41">
        <v>1</v>
      </c>
      <c r="F35" s="19">
        <f>+[1]APU!F346</f>
        <v>17791600</v>
      </c>
      <c r="G35" s="20">
        <f t="shared" si="1"/>
        <v>17791600</v>
      </c>
    </row>
    <row r="36" spans="2:7" x14ac:dyDescent="0.2">
      <c r="B36" s="15"/>
      <c r="C36" s="38" t="s">
        <v>55</v>
      </c>
      <c r="D36" s="37"/>
      <c r="E36" s="39"/>
      <c r="F36" s="40"/>
      <c r="G36" s="20"/>
    </row>
    <row r="37" spans="2:7" x14ac:dyDescent="0.2">
      <c r="B37" s="15" t="s">
        <v>56</v>
      </c>
      <c r="C37" s="16" t="s">
        <v>57</v>
      </c>
      <c r="D37" s="37" t="s">
        <v>22</v>
      </c>
      <c r="E37" s="41">
        <f>+[1]CUBICACIONES!E104</f>
        <v>251.88</v>
      </c>
      <c r="F37" s="19">
        <f>+[1]APU!E361</f>
        <v>13989.864673835233</v>
      </c>
      <c r="G37" s="20">
        <f t="shared" si="1"/>
        <v>3523767.1140456186</v>
      </c>
    </row>
    <row r="38" spans="2:7" x14ac:dyDescent="0.2">
      <c r="B38" s="15"/>
      <c r="C38" s="38" t="s">
        <v>58</v>
      </c>
      <c r="D38" s="37"/>
      <c r="E38" s="39"/>
      <c r="F38" s="40"/>
      <c r="G38" s="20"/>
    </row>
    <row r="39" spans="2:7" x14ac:dyDescent="0.2">
      <c r="B39" s="15" t="s">
        <v>59</v>
      </c>
      <c r="C39" s="16" t="s">
        <v>60</v>
      </c>
      <c r="D39" s="37" t="s">
        <v>22</v>
      </c>
      <c r="E39" s="41">
        <f>+[1]APU!D373</f>
        <v>156.39999999999998</v>
      </c>
      <c r="F39" s="19">
        <f>+[1]APU!E373</f>
        <v>13767.35998747325</v>
      </c>
      <c r="G39" s="20">
        <f t="shared" si="1"/>
        <v>2153215.1020408161</v>
      </c>
    </row>
    <row r="40" spans="2:7" x14ac:dyDescent="0.2">
      <c r="B40" s="15"/>
      <c r="C40" s="42" t="s">
        <v>61</v>
      </c>
      <c r="D40" s="43"/>
      <c r="E40" s="44"/>
      <c r="F40" s="40"/>
      <c r="G40" s="20"/>
    </row>
    <row r="41" spans="2:7" ht="17" x14ac:dyDescent="0.2">
      <c r="B41" s="15" t="s">
        <v>62</v>
      </c>
      <c r="C41" s="45" t="s">
        <v>61</v>
      </c>
      <c r="D41" s="37" t="s">
        <v>22</v>
      </c>
      <c r="E41" s="41">
        <f>+[1]APU!D385</f>
        <v>156.39999999999998</v>
      </c>
      <c r="F41" s="19">
        <f>+[1]APU!E385</f>
        <v>12986.658141517479</v>
      </c>
      <c r="G41" s="20">
        <f t="shared" si="1"/>
        <v>2031113.3333333335</v>
      </c>
    </row>
    <row r="42" spans="2:7" x14ac:dyDescent="0.2">
      <c r="B42" s="15"/>
      <c r="C42" s="42" t="s">
        <v>63</v>
      </c>
      <c r="D42" s="43"/>
      <c r="E42" s="46"/>
      <c r="F42" s="40"/>
      <c r="G42" s="20"/>
    </row>
    <row r="43" spans="2:7" x14ac:dyDescent="0.2">
      <c r="B43" s="47"/>
      <c r="C43" s="42" t="s">
        <v>64</v>
      </c>
      <c r="D43" s="48"/>
      <c r="E43" s="46"/>
      <c r="F43" s="49"/>
      <c r="G43" s="20"/>
    </row>
    <row r="44" spans="2:7" ht="17" x14ac:dyDescent="0.2">
      <c r="B44" s="15" t="s">
        <v>65</v>
      </c>
      <c r="C44" s="45" t="s">
        <v>66</v>
      </c>
      <c r="D44" s="37" t="s">
        <v>22</v>
      </c>
      <c r="E44" s="41">
        <f>+[1]APU!D397</f>
        <v>29.700000000000003</v>
      </c>
      <c r="F44" s="19">
        <f>+[1]APU!E397</f>
        <v>37667.121070650486</v>
      </c>
      <c r="G44" s="20">
        <f t="shared" si="1"/>
        <v>1118713.4957983196</v>
      </c>
    </row>
    <row r="45" spans="2:7" x14ac:dyDescent="0.2">
      <c r="B45" s="15"/>
      <c r="C45" s="42" t="s">
        <v>67</v>
      </c>
      <c r="D45" s="43"/>
      <c r="E45" s="46"/>
      <c r="F45" s="40"/>
      <c r="G45" s="20"/>
    </row>
    <row r="46" spans="2:7" ht="17" x14ac:dyDescent="0.2">
      <c r="B46" s="15" t="s">
        <v>68</v>
      </c>
      <c r="C46" s="45" t="s">
        <v>69</v>
      </c>
      <c r="D46" s="37" t="s">
        <v>22</v>
      </c>
      <c r="E46" s="41">
        <f>+[1]APU!D410</f>
        <v>223.2</v>
      </c>
      <c r="F46" s="19">
        <f>+[1]APU!E410</f>
        <v>29834.400168669621</v>
      </c>
      <c r="G46" s="20">
        <f t="shared" si="1"/>
        <v>6659038.1176470593</v>
      </c>
    </row>
    <row r="47" spans="2:7" x14ac:dyDescent="0.2">
      <c r="B47" s="15"/>
      <c r="C47" s="42" t="s">
        <v>70</v>
      </c>
      <c r="D47" s="43"/>
      <c r="E47" s="46"/>
      <c r="F47" s="40"/>
      <c r="G47" s="20"/>
    </row>
    <row r="48" spans="2:7" ht="17" x14ac:dyDescent="0.2">
      <c r="B48" s="15" t="s">
        <v>71</v>
      </c>
      <c r="C48" s="45" t="s">
        <v>72</v>
      </c>
      <c r="D48" s="37" t="s">
        <v>22</v>
      </c>
      <c r="E48" s="41">
        <f>+[1]APU!D423</f>
        <v>45.73</v>
      </c>
      <c r="F48" s="19">
        <f>+[1]APU!E423</f>
        <v>14688.756469130405</v>
      </c>
      <c r="G48" s="20">
        <f t="shared" si="1"/>
        <v>671716.83333333337</v>
      </c>
    </row>
    <row r="49" spans="2:7" x14ac:dyDescent="0.2">
      <c r="B49" s="15"/>
      <c r="C49" s="42" t="s">
        <v>73</v>
      </c>
      <c r="D49" s="37"/>
      <c r="E49" s="39"/>
      <c r="F49" s="50"/>
      <c r="G49" s="20"/>
    </row>
    <row r="50" spans="2:7" ht="18" thickBot="1" x14ac:dyDescent="0.25">
      <c r="B50" s="27" t="s">
        <v>74</v>
      </c>
      <c r="C50" s="51" t="s">
        <v>75</v>
      </c>
      <c r="D50" s="52" t="s">
        <v>43</v>
      </c>
      <c r="E50" s="53">
        <f>+[1]APU!D435</f>
        <v>2</v>
      </c>
      <c r="F50" s="31">
        <f>+[1]APU!E435</f>
        <v>463500</v>
      </c>
      <c r="G50" s="32">
        <f t="shared" si="1"/>
        <v>927000</v>
      </c>
    </row>
    <row r="51" spans="2:7" ht="17" thickBot="1" x14ac:dyDescent="0.25">
      <c r="E51" s="66" t="s">
        <v>76</v>
      </c>
      <c r="F51" s="67"/>
      <c r="G51" s="68">
        <f>SUM(G26:G50)</f>
        <v>53271800.356912769</v>
      </c>
    </row>
    <row r="53" spans="2:7" ht="17" thickBot="1" x14ac:dyDescent="0.25"/>
    <row r="54" spans="2:7" ht="17" thickBot="1" x14ac:dyDescent="0.25">
      <c r="F54" s="68" t="s">
        <v>77</v>
      </c>
      <c r="G54" s="69">
        <f>+G51+G23</f>
        <v>111970631.09646583</v>
      </c>
    </row>
    <row r="55" spans="2:7" ht="17" thickBot="1" x14ac:dyDescent="0.25">
      <c r="F55" s="68" t="s">
        <v>78</v>
      </c>
      <c r="G55" s="70">
        <f>+G54*0.281</f>
        <v>31463747.3381069</v>
      </c>
    </row>
    <row r="56" spans="2:7" ht="17" thickBot="1" x14ac:dyDescent="0.25">
      <c r="F56" s="68" t="s">
        <v>79</v>
      </c>
      <c r="G56" s="70">
        <f>+G54*0.08</f>
        <v>8957650.4877172671</v>
      </c>
    </row>
    <row r="57" spans="2:7" ht="17" thickBot="1" x14ac:dyDescent="0.25">
      <c r="F57" s="68" t="s">
        <v>80</v>
      </c>
      <c r="G57" s="69">
        <f>+G55+G54+G56</f>
        <v>152392028.92229</v>
      </c>
    </row>
    <row r="58" spans="2:7" ht="17" thickBot="1" x14ac:dyDescent="0.25">
      <c r="F58" s="68" t="s">
        <v>81</v>
      </c>
      <c r="G58" s="69">
        <f>+G57*0.19</f>
        <v>28954485.4952351</v>
      </c>
    </row>
    <row r="59" spans="2:7" ht="17" thickBot="1" x14ac:dyDescent="0.25">
      <c r="F59" s="68" t="s">
        <v>82</v>
      </c>
      <c r="G59" s="69">
        <f>+G58+G57</f>
        <v>181346514.41752511</v>
      </c>
    </row>
  </sheetData>
  <mergeCells count="3">
    <mergeCell ref="B8:G8"/>
    <mergeCell ref="E23:F23"/>
    <mergeCell ref="E51:F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D96D-F460-E747-9F00-87CDA1486F93}">
  <dimension ref="A1:J59"/>
  <sheetViews>
    <sheetView showGridLines="0" tabSelected="1" zoomScaleNormal="87" workbookViewId="0">
      <selection activeCell="K33" sqref="K33"/>
    </sheetView>
  </sheetViews>
  <sheetFormatPr baseColWidth="10" defaultColWidth="10.83203125" defaultRowHeight="16" x14ac:dyDescent="0.2"/>
  <cols>
    <col min="1" max="2" width="10.83203125" style="2"/>
    <col min="3" max="3" width="60.6640625" style="2" customWidth="1"/>
    <col min="4" max="5" width="10.83203125" style="2"/>
    <col min="6" max="6" width="15.83203125" style="2" customWidth="1"/>
    <col min="7" max="7" width="18.1640625" style="2" bestFit="1" customWidth="1"/>
    <col min="8" max="16384" width="10.83203125" style="2"/>
  </cols>
  <sheetData>
    <row r="1" spans="1:7" x14ac:dyDescent="0.2">
      <c r="A1"/>
      <c r="B1"/>
      <c r="C1"/>
      <c r="D1" s="1"/>
      <c r="E1" s="1" t="str">
        <f>+[1]APU!D1</f>
        <v>PPTTO 006/2024/AGUAS ANDINAS/CGL</v>
      </c>
      <c r="F1" s="1"/>
      <c r="G1" s="1"/>
    </row>
    <row r="2" spans="1:7" x14ac:dyDescent="0.2">
      <c r="A2"/>
      <c r="B2"/>
      <c r="C2"/>
      <c r="D2" s="1"/>
      <c r="E2" s="1"/>
      <c r="F2" s="1"/>
      <c r="G2" s="1"/>
    </row>
    <row r="3" spans="1:7" x14ac:dyDescent="0.2">
      <c r="A3"/>
      <c r="B3"/>
      <c r="C3"/>
      <c r="D3" s="1"/>
      <c r="E3" s="1"/>
      <c r="F3" s="1"/>
      <c r="G3" s="1"/>
    </row>
    <row r="4" spans="1:7" x14ac:dyDescent="0.2">
      <c r="A4"/>
      <c r="B4"/>
      <c r="C4"/>
      <c r="D4" s="1"/>
      <c r="E4" s="1"/>
      <c r="F4" s="1"/>
      <c r="G4" s="1"/>
    </row>
    <row r="5" spans="1:7" x14ac:dyDescent="0.2">
      <c r="A5"/>
      <c r="B5" s="3" t="str">
        <f>+[1]APU!A6</f>
        <v>CLIENTE: INVERSIONES CGL</v>
      </c>
      <c r="C5"/>
      <c r="D5" s="1"/>
      <c r="E5" s="1"/>
      <c r="F5" s="1"/>
      <c r="G5" s="1"/>
    </row>
    <row r="6" spans="1:7" x14ac:dyDescent="0.2">
      <c r="A6"/>
      <c r="B6" s="3" t="str">
        <f>+[1]APU!A7</f>
        <v>OBRA: CASETA AGUAS ANDINAS</v>
      </c>
      <c r="C6"/>
      <c r="D6" s="1"/>
      <c r="E6" s="1"/>
      <c r="F6" s="1"/>
      <c r="G6" s="1"/>
    </row>
    <row r="7" spans="1:7" ht="17" thickBot="1" x14ac:dyDescent="0.25"/>
    <row r="8" spans="1:7" ht="17" thickBot="1" x14ac:dyDescent="0.25">
      <c r="B8" s="73" t="s">
        <v>0</v>
      </c>
      <c r="C8" s="74"/>
      <c r="D8" s="74"/>
      <c r="E8" s="74"/>
      <c r="F8" s="74"/>
      <c r="G8" s="75"/>
    </row>
    <row r="9" spans="1:7" ht="17" thickBot="1" x14ac:dyDescent="0.25">
      <c r="B9" s="76"/>
      <c r="C9" s="77"/>
      <c r="D9" s="78"/>
      <c r="E9" s="78"/>
      <c r="F9" s="79"/>
      <c r="G9" s="80"/>
    </row>
    <row r="10" spans="1:7" ht="18" thickBot="1" x14ac:dyDescent="0.25">
      <c r="B10" s="81" t="s">
        <v>92</v>
      </c>
      <c r="C10" s="82" t="s">
        <v>2</v>
      </c>
      <c r="D10" s="83" t="s">
        <v>3</v>
      </c>
      <c r="E10" s="83" t="s">
        <v>4</v>
      </c>
      <c r="F10" s="84" t="s">
        <v>5</v>
      </c>
      <c r="G10" s="85" t="s">
        <v>6</v>
      </c>
    </row>
    <row r="11" spans="1:7" ht="17" x14ac:dyDescent="0.2">
      <c r="B11" s="86" t="s">
        <v>7</v>
      </c>
      <c r="C11" s="87" t="s">
        <v>85</v>
      </c>
      <c r="D11" s="88" t="s">
        <v>9</v>
      </c>
      <c r="E11" s="89">
        <f>ITEMIZADO!E11</f>
        <v>1.8143999999999998</v>
      </c>
      <c r="F11" s="90">
        <f>ITEMIZADO!F11*110%</f>
        <v>1904450.1763668433</v>
      </c>
      <c r="G11" s="91">
        <f>F11*E11</f>
        <v>3455434.4</v>
      </c>
    </row>
    <row r="12" spans="1:7" ht="17" x14ac:dyDescent="0.2">
      <c r="B12" s="92" t="s">
        <v>10</v>
      </c>
      <c r="C12" s="93" t="s">
        <v>86</v>
      </c>
      <c r="D12" s="94" t="s">
        <v>9</v>
      </c>
      <c r="E12" s="89">
        <f>ITEMIZADO!E12</f>
        <v>18.143999999999998</v>
      </c>
      <c r="F12" s="90">
        <f>ITEMIZADO!F12*110%</f>
        <v>284632.98481247673</v>
      </c>
      <c r="G12" s="95">
        <f t="shared" ref="G12:G22" si="0">F12*E12</f>
        <v>5164380.8764375774</v>
      </c>
    </row>
    <row r="13" spans="1:7" ht="17" x14ac:dyDescent="0.2">
      <c r="B13" s="92" t="s">
        <v>12</v>
      </c>
      <c r="C13" s="93" t="s">
        <v>87</v>
      </c>
      <c r="D13" s="94" t="s">
        <v>9</v>
      </c>
      <c r="E13" s="89">
        <f>ITEMIZADO!E13</f>
        <v>11.855999999999998</v>
      </c>
      <c r="F13" s="90">
        <f>ITEMIZADO!F13*110%</f>
        <v>646492.27146371535</v>
      </c>
      <c r="G13" s="95">
        <f t="shared" si="0"/>
        <v>7664812.3704738077</v>
      </c>
    </row>
    <row r="14" spans="1:7" ht="17" x14ac:dyDescent="0.2">
      <c r="B14" s="92" t="s">
        <v>14</v>
      </c>
      <c r="C14" s="93" t="s">
        <v>15</v>
      </c>
      <c r="D14" s="94" t="s">
        <v>9</v>
      </c>
      <c r="E14" s="89">
        <f>ITEMIZADO!E14</f>
        <v>26.07</v>
      </c>
      <c r="F14" s="90">
        <f>ITEMIZADO!F14*110%</f>
        <v>90328.440236854236</v>
      </c>
      <c r="G14" s="95">
        <f t="shared" si="0"/>
        <v>2354862.4369747899</v>
      </c>
    </row>
    <row r="15" spans="1:7" ht="17" x14ac:dyDescent="0.2">
      <c r="B15" s="92" t="s">
        <v>16</v>
      </c>
      <c r="C15" s="93" t="s">
        <v>88</v>
      </c>
      <c r="D15" s="94" t="s">
        <v>9</v>
      </c>
      <c r="E15" s="89">
        <f>ITEMIZADO!E15</f>
        <v>9.2891249999999985</v>
      </c>
      <c r="F15" s="90">
        <f>ITEMIZADO!F15*110%</f>
        <v>605208.39762467472</v>
      </c>
      <c r="G15" s="95">
        <f t="shared" si="0"/>
        <v>5621856.4565853057</v>
      </c>
    </row>
    <row r="16" spans="1:7" ht="17" x14ac:dyDescent="0.2">
      <c r="B16" s="96" t="s">
        <v>18</v>
      </c>
      <c r="C16" s="97" t="s">
        <v>89</v>
      </c>
      <c r="D16" s="98" t="s">
        <v>9</v>
      </c>
      <c r="E16" s="89">
        <f>ITEMIZADO!E16</f>
        <v>1.6000000000000003</v>
      </c>
      <c r="F16" s="90">
        <f>ITEMIZADO!F16*110%</f>
        <v>821101.3550420166</v>
      </c>
      <c r="G16" s="99">
        <f t="shared" si="0"/>
        <v>1313762.1680672269</v>
      </c>
    </row>
    <row r="17" spans="2:7" ht="17" x14ac:dyDescent="0.2">
      <c r="B17" s="96" t="s">
        <v>20</v>
      </c>
      <c r="C17" s="97" t="s">
        <v>21</v>
      </c>
      <c r="D17" s="98" t="s">
        <v>22</v>
      </c>
      <c r="E17" s="89">
        <f>ITEMIZADO!E17</f>
        <v>79.091000000000008</v>
      </c>
      <c r="F17" s="90">
        <f>ITEMIZADO!F17*110%</f>
        <v>74973.174597264777</v>
      </c>
      <c r="G17" s="99">
        <f t="shared" si="0"/>
        <v>5929703.3520722687</v>
      </c>
    </row>
    <row r="18" spans="2:7" ht="17" x14ac:dyDescent="0.2">
      <c r="B18" s="92" t="s">
        <v>23</v>
      </c>
      <c r="C18" s="93" t="s">
        <v>90</v>
      </c>
      <c r="D18" s="94" t="s">
        <v>9</v>
      </c>
      <c r="E18" s="89">
        <f>ITEMIZADO!E18</f>
        <v>4.589999999999999</v>
      </c>
      <c r="F18" s="90">
        <f>ITEMIZADO!F18*110%</f>
        <v>1410269.428869233</v>
      </c>
      <c r="G18" s="95">
        <f t="shared" si="0"/>
        <v>6473136.6785097783</v>
      </c>
    </row>
    <row r="19" spans="2:7" ht="17" x14ac:dyDescent="0.2">
      <c r="B19" s="92" t="s">
        <v>25</v>
      </c>
      <c r="C19" s="93" t="s">
        <v>26</v>
      </c>
      <c r="D19" s="94" t="s">
        <v>9</v>
      </c>
      <c r="E19" s="89">
        <f>ITEMIZADO!E19</f>
        <v>5.6819249999999997</v>
      </c>
      <c r="F19" s="90">
        <f>ITEMIZADO!F19*110%</f>
        <v>1055425.9450460414</v>
      </c>
      <c r="G19" s="95">
        <f t="shared" si="0"/>
        <v>5996851.0628057281</v>
      </c>
    </row>
    <row r="20" spans="2:7" ht="17" x14ac:dyDescent="0.2">
      <c r="B20" s="92" t="s">
        <v>27</v>
      </c>
      <c r="C20" s="93" t="s">
        <v>91</v>
      </c>
      <c r="D20" s="94" t="s">
        <v>9</v>
      </c>
      <c r="E20" s="89">
        <f>ITEMIZADO!E20</f>
        <v>17.375399999999999</v>
      </c>
      <c r="F20" s="90">
        <f>ITEMIZADO!F20*110%</f>
        <v>817160.84853000636</v>
      </c>
      <c r="G20" s="95">
        <f t="shared" si="0"/>
        <v>14198496.607548272</v>
      </c>
    </row>
    <row r="21" spans="2:7" ht="17" x14ac:dyDescent="0.2">
      <c r="B21" s="92" t="s">
        <v>29</v>
      </c>
      <c r="C21" s="93" t="s">
        <v>30</v>
      </c>
      <c r="D21" s="94" t="s">
        <v>31</v>
      </c>
      <c r="E21" s="89">
        <f>ITEMIZADO!E21</f>
        <v>38</v>
      </c>
      <c r="F21" s="90">
        <f>ITEMIZADO!F21*110%</f>
        <v>135557.33548872179</v>
      </c>
      <c r="G21" s="95">
        <f t="shared" si="0"/>
        <v>5151178.7485714275</v>
      </c>
    </row>
    <row r="22" spans="2:7" ht="18" thickBot="1" x14ac:dyDescent="0.25">
      <c r="B22" s="100" t="s">
        <v>32</v>
      </c>
      <c r="C22" s="101" t="s">
        <v>33</v>
      </c>
      <c r="D22" s="102" t="s">
        <v>31</v>
      </c>
      <c r="E22" s="89">
        <f>ITEMIZADO!E22</f>
        <v>1.5</v>
      </c>
      <c r="F22" s="90">
        <f>ITEMIZADO!F22*110%</f>
        <v>829492.43697478995</v>
      </c>
      <c r="G22" s="103">
        <f t="shared" si="0"/>
        <v>1244238.6554621849</v>
      </c>
    </row>
    <row r="23" spans="2:7" ht="17" thickBot="1" x14ac:dyDescent="0.25">
      <c r="B23" s="76"/>
      <c r="C23" s="104"/>
      <c r="D23" s="105"/>
      <c r="E23" s="106" t="s">
        <v>34</v>
      </c>
      <c r="F23" s="107"/>
      <c r="G23" s="108">
        <f>SUM(G11:G22)</f>
        <v>64568713.813508369</v>
      </c>
    </row>
    <row r="24" spans="2:7" ht="17" thickBot="1" x14ac:dyDescent="0.25">
      <c r="B24" s="76"/>
      <c r="C24" s="104"/>
      <c r="D24" s="105"/>
      <c r="E24" s="109"/>
      <c r="F24" s="109"/>
      <c r="G24" s="110"/>
    </row>
    <row r="25" spans="2:7" ht="18" thickBot="1" x14ac:dyDescent="0.25">
      <c r="B25" s="111" t="s">
        <v>92</v>
      </c>
      <c r="C25" s="82" t="s">
        <v>35</v>
      </c>
      <c r="D25" s="83" t="s">
        <v>3</v>
      </c>
      <c r="E25" s="83" t="s">
        <v>4</v>
      </c>
      <c r="F25" s="84" t="s">
        <v>5</v>
      </c>
      <c r="G25" s="85" t="s">
        <v>6</v>
      </c>
    </row>
    <row r="26" spans="2:7" ht="17" x14ac:dyDescent="0.2">
      <c r="B26" s="86" t="s">
        <v>36</v>
      </c>
      <c r="C26" s="87" t="s">
        <v>37</v>
      </c>
      <c r="D26" s="112" t="s">
        <v>22</v>
      </c>
      <c r="E26" s="89">
        <f>ITEMIZADO!E26</f>
        <v>96.03</v>
      </c>
      <c r="F26" s="90">
        <f>ITEMIZADO!F26*110%</f>
        <v>64815.866094891579</v>
      </c>
      <c r="G26" s="91">
        <f>F26*E26</f>
        <v>6224267.6210924387</v>
      </c>
    </row>
    <row r="27" spans="2:7" ht="34" x14ac:dyDescent="0.2">
      <c r="B27" s="92" t="s">
        <v>38</v>
      </c>
      <c r="C27" s="93" t="s">
        <v>39</v>
      </c>
      <c r="D27" s="113" t="s">
        <v>22</v>
      </c>
      <c r="E27" s="89">
        <f>ITEMIZADO!E27</f>
        <v>47.619</v>
      </c>
      <c r="F27" s="90">
        <f>ITEMIZADO!F27*110%</f>
        <v>93348.26969665206</v>
      </c>
      <c r="G27" s="95">
        <f>F27*E27</f>
        <v>4445151.2546848748</v>
      </c>
    </row>
    <row r="28" spans="2:7" ht="17" x14ac:dyDescent="0.2">
      <c r="B28" s="92"/>
      <c r="C28" s="114" t="s">
        <v>40</v>
      </c>
      <c r="D28" s="113"/>
      <c r="E28" s="89"/>
      <c r="F28" s="90"/>
      <c r="G28" s="95"/>
    </row>
    <row r="29" spans="2:7" ht="34" x14ac:dyDescent="0.2">
      <c r="B29" s="92" t="s">
        <v>41</v>
      </c>
      <c r="C29" s="93" t="s">
        <v>42</v>
      </c>
      <c r="D29" s="113" t="s">
        <v>43</v>
      </c>
      <c r="E29" s="89">
        <f>ITEMIZADO!E29</f>
        <v>2</v>
      </c>
      <c r="F29" s="90">
        <f>ITEMIZADO!F29*110%</f>
        <v>485663.86554621853</v>
      </c>
      <c r="G29" s="95">
        <f t="shared" ref="G29:G50" si="1">F29*E29</f>
        <v>971327.73109243705</v>
      </c>
    </row>
    <row r="30" spans="2:7" ht="17" x14ac:dyDescent="0.2">
      <c r="B30" s="92" t="s">
        <v>44</v>
      </c>
      <c r="C30" s="93" t="s">
        <v>45</v>
      </c>
      <c r="D30" s="113" t="s">
        <v>43</v>
      </c>
      <c r="E30" s="89">
        <f>ITEMIZADO!E30</f>
        <v>2</v>
      </c>
      <c r="F30" s="90">
        <f>ITEMIZADO!F30*110%</f>
        <v>282163.86554621853</v>
      </c>
      <c r="G30" s="95">
        <f>F30*E30</f>
        <v>564327.73109243705</v>
      </c>
    </row>
    <row r="31" spans="2:7" ht="17" x14ac:dyDescent="0.2">
      <c r="B31" s="92"/>
      <c r="C31" s="114" t="s">
        <v>46</v>
      </c>
      <c r="D31" s="113"/>
      <c r="E31" s="89"/>
      <c r="F31" s="90"/>
      <c r="G31" s="95"/>
    </row>
    <row r="32" spans="2:7" ht="17" x14ac:dyDescent="0.2">
      <c r="B32" s="92" t="s">
        <v>47</v>
      </c>
      <c r="C32" s="93" t="s">
        <v>48</v>
      </c>
      <c r="D32" s="113" t="s">
        <v>43</v>
      </c>
      <c r="E32" s="89">
        <f>ITEMIZADO!E32</f>
        <v>3</v>
      </c>
      <c r="F32" s="90">
        <f>ITEMIZADO!F32*110%</f>
        <v>1164390.4873949583</v>
      </c>
      <c r="G32" s="95">
        <f t="shared" si="1"/>
        <v>3493171.4621848748</v>
      </c>
    </row>
    <row r="33" spans="2:7" ht="17" x14ac:dyDescent="0.2">
      <c r="B33" s="92" t="s">
        <v>49</v>
      </c>
      <c r="C33" s="93" t="s">
        <v>50</v>
      </c>
      <c r="D33" s="113" t="s">
        <v>43</v>
      </c>
      <c r="E33" s="89">
        <f>ITEMIZADO!E33</f>
        <v>2</v>
      </c>
      <c r="F33" s="90">
        <f>ITEMIZADO!F33*110%</f>
        <v>2268477.0983193279</v>
      </c>
      <c r="G33" s="95">
        <f t="shared" si="1"/>
        <v>4536954.1966386558</v>
      </c>
    </row>
    <row r="34" spans="2:7" ht="17" x14ac:dyDescent="0.2">
      <c r="B34" s="92"/>
      <c r="C34" s="114" t="s">
        <v>51</v>
      </c>
      <c r="D34" s="113"/>
      <c r="E34" s="89"/>
      <c r="F34" s="90"/>
      <c r="G34" s="95"/>
    </row>
    <row r="35" spans="2:7" ht="17" x14ac:dyDescent="0.2">
      <c r="B35" s="92" t="s">
        <v>52</v>
      </c>
      <c r="C35" s="93" t="s">
        <v>53</v>
      </c>
      <c r="D35" s="113" t="s">
        <v>54</v>
      </c>
      <c r="E35" s="89">
        <f>ITEMIZADO!E35</f>
        <v>1</v>
      </c>
      <c r="F35" s="90">
        <f>ITEMIZADO!F35*110%</f>
        <v>19570760</v>
      </c>
      <c r="G35" s="95">
        <f t="shared" si="1"/>
        <v>19570760</v>
      </c>
    </row>
    <row r="36" spans="2:7" ht="17" x14ac:dyDescent="0.2">
      <c r="B36" s="92"/>
      <c r="C36" s="114" t="s">
        <v>55</v>
      </c>
      <c r="D36" s="113"/>
      <c r="E36" s="89"/>
      <c r="F36" s="90"/>
      <c r="G36" s="95"/>
    </row>
    <row r="37" spans="2:7" ht="17" x14ac:dyDescent="0.2">
      <c r="B37" s="92" t="s">
        <v>56</v>
      </c>
      <c r="C37" s="93" t="s">
        <v>57</v>
      </c>
      <c r="D37" s="113" t="s">
        <v>22</v>
      </c>
      <c r="E37" s="89">
        <f>ITEMIZADO!E37</f>
        <v>251.88</v>
      </c>
      <c r="F37" s="90">
        <f>ITEMIZADO!F37*110%</f>
        <v>15388.851141218756</v>
      </c>
      <c r="G37" s="95">
        <f t="shared" si="1"/>
        <v>3876143.8254501801</v>
      </c>
    </row>
    <row r="38" spans="2:7" ht="17" x14ac:dyDescent="0.2">
      <c r="B38" s="92"/>
      <c r="C38" s="114" t="s">
        <v>58</v>
      </c>
      <c r="D38" s="113"/>
      <c r="E38" s="89"/>
      <c r="F38" s="90"/>
      <c r="G38" s="95"/>
    </row>
    <row r="39" spans="2:7" ht="17" x14ac:dyDescent="0.2">
      <c r="B39" s="92" t="s">
        <v>59</v>
      </c>
      <c r="C39" s="93" t="s">
        <v>60</v>
      </c>
      <c r="D39" s="113" t="s">
        <v>22</v>
      </c>
      <c r="E39" s="89">
        <f>ITEMIZADO!E39</f>
        <v>156.39999999999998</v>
      </c>
      <c r="F39" s="90">
        <f>ITEMIZADO!F39*110%</f>
        <v>15144.095986220576</v>
      </c>
      <c r="G39" s="95">
        <f t="shared" si="1"/>
        <v>2368536.612244898</v>
      </c>
    </row>
    <row r="40" spans="2:7" ht="17" x14ac:dyDescent="0.2">
      <c r="B40" s="92"/>
      <c r="C40" s="115" t="s">
        <v>61</v>
      </c>
      <c r="D40" s="116"/>
      <c r="E40" s="89"/>
      <c r="F40" s="90"/>
      <c r="G40" s="95"/>
    </row>
    <row r="41" spans="2:7" ht="17" x14ac:dyDescent="0.2">
      <c r="B41" s="92" t="s">
        <v>62</v>
      </c>
      <c r="C41" s="117" t="s">
        <v>61</v>
      </c>
      <c r="D41" s="113" t="s">
        <v>22</v>
      </c>
      <c r="E41" s="89">
        <f>ITEMIZADO!E41</f>
        <v>156.39999999999998</v>
      </c>
      <c r="F41" s="90">
        <f>ITEMIZADO!F41*110%</f>
        <v>14285.323955669228</v>
      </c>
      <c r="G41" s="95">
        <f t="shared" si="1"/>
        <v>2234224.666666667</v>
      </c>
    </row>
    <row r="42" spans="2:7" ht="17" x14ac:dyDescent="0.2">
      <c r="B42" s="92"/>
      <c r="C42" s="115" t="s">
        <v>63</v>
      </c>
      <c r="D42" s="116"/>
      <c r="E42" s="89"/>
      <c r="F42" s="90"/>
      <c r="G42" s="95"/>
    </row>
    <row r="43" spans="2:7" ht="17" x14ac:dyDescent="0.2">
      <c r="B43" s="118"/>
      <c r="C43" s="115" t="s">
        <v>64</v>
      </c>
      <c r="D43" s="119"/>
      <c r="E43" s="89"/>
      <c r="F43" s="90"/>
      <c r="G43" s="95"/>
    </row>
    <row r="44" spans="2:7" ht="17" x14ac:dyDescent="0.2">
      <c r="B44" s="92" t="s">
        <v>65</v>
      </c>
      <c r="C44" s="117" t="s">
        <v>66</v>
      </c>
      <c r="D44" s="113" t="s">
        <v>22</v>
      </c>
      <c r="E44" s="89">
        <f>ITEMIZADO!E44</f>
        <v>29.700000000000003</v>
      </c>
      <c r="F44" s="90">
        <f>ITEMIZADO!F44*110%</f>
        <v>41433.83317771554</v>
      </c>
      <c r="G44" s="95">
        <f t="shared" si="1"/>
        <v>1230584.8453781516</v>
      </c>
    </row>
    <row r="45" spans="2:7" ht="17" x14ac:dyDescent="0.2">
      <c r="B45" s="92"/>
      <c r="C45" s="115" t="s">
        <v>67</v>
      </c>
      <c r="D45" s="116"/>
      <c r="E45" s="89"/>
      <c r="F45" s="90"/>
      <c r="G45" s="95"/>
    </row>
    <row r="46" spans="2:7" ht="17" x14ac:dyDescent="0.2">
      <c r="B46" s="92" t="s">
        <v>68</v>
      </c>
      <c r="C46" s="117" t="s">
        <v>69</v>
      </c>
      <c r="D46" s="113" t="s">
        <v>22</v>
      </c>
      <c r="E46" s="89">
        <f>ITEMIZADO!E46</f>
        <v>223.2</v>
      </c>
      <c r="F46" s="90">
        <f>ITEMIZADO!F46*110%</f>
        <v>32817.840185536588</v>
      </c>
      <c r="G46" s="95">
        <f t="shared" si="1"/>
        <v>7324941.9294117661</v>
      </c>
    </row>
    <row r="47" spans="2:7" ht="17" x14ac:dyDescent="0.2">
      <c r="B47" s="92"/>
      <c r="C47" s="115" t="s">
        <v>70</v>
      </c>
      <c r="D47" s="116"/>
      <c r="E47" s="89"/>
      <c r="F47" s="90"/>
      <c r="G47" s="95"/>
    </row>
    <row r="48" spans="2:7" ht="17" x14ac:dyDescent="0.2">
      <c r="B48" s="92" t="s">
        <v>71</v>
      </c>
      <c r="C48" s="117" t="s">
        <v>72</v>
      </c>
      <c r="D48" s="113" t="s">
        <v>22</v>
      </c>
      <c r="E48" s="89">
        <f>ITEMIZADO!E48</f>
        <v>45.73</v>
      </c>
      <c r="F48" s="90">
        <f>ITEMIZADO!F48*110%</f>
        <v>16157.632116043447</v>
      </c>
      <c r="G48" s="95">
        <f t="shared" si="1"/>
        <v>738888.51666666684</v>
      </c>
    </row>
    <row r="49" spans="2:10" ht="17" x14ac:dyDescent="0.2">
      <c r="B49" s="92"/>
      <c r="C49" s="115" t="s">
        <v>73</v>
      </c>
      <c r="D49" s="113"/>
      <c r="E49" s="89"/>
      <c r="F49" s="90"/>
      <c r="G49" s="95"/>
    </row>
    <row r="50" spans="2:10" ht="18" thickBot="1" x14ac:dyDescent="0.25">
      <c r="B50" s="100" t="s">
        <v>74</v>
      </c>
      <c r="C50" s="120" t="s">
        <v>75</v>
      </c>
      <c r="D50" s="121" t="s">
        <v>43</v>
      </c>
      <c r="E50" s="89">
        <f>ITEMIZADO!E50</f>
        <v>2</v>
      </c>
      <c r="F50" s="90">
        <f>ITEMIZADO!F50*110%</f>
        <v>509850.00000000006</v>
      </c>
      <c r="G50" s="103">
        <f t="shared" si="1"/>
        <v>1019700.0000000001</v>
      </c>
    </row>
    <row r="51" spans="2:10" ht="17" thickBot="1" x14ac:dyDescent="0.25">
      <c r="B51" s="105"/>
      <c r="C51" s="105"/>
      <c r="D51" s="105"/>
      <c r="E51" s="122" t="s">
        <v>76</v>
      </c>
      <c r="F51" s="123"/>
      <c r="G51" s="124">
        <f>SUM(G26:G50)</f>
        <v>58598980.392604046</v>
      </c>
    </row>
    <row r="52" spans="2:10" x14ac:dyDescent="0.2">
      <c r="B52" s="105"/>
      <c r="C52" s="105"/>
      <c r="D52" s="105"/>
      <c r="E52" s="105"/>
      <c r="F52" s="105"/>
      <c r="G52" s="105"/>
    </row>
    <row r="53" spans="2:10" ht="17" thickBot="1" x14ac:dyDescent="0.25">
      <c r="B53" s="105"/>
      <c r="C53" s="105"/>
      <c r="D53" s="105"/>
      <c r="E53" s="105"/>
      <c r="F53" s="105"/>
      <c r="G53" s="105"/>
    </row>
    <row r="54" spans="2:10" ht="18" thickBot="1" x14ac:dyDescent="0.25">
      <c r="B54" s="105"/>
      <c r="C54" s="105"/>
      <c r="D54" s="105"/>
      <c r="E54" s="105"/>
      <c r="F54" s="124" t="s">
        <v>77</v>
      </c>
      <c r="G54" s="125">
        <f>+G51+G23</f>
        <v>123167694.20611241</v>
      </c>
      <c r="J54" s="71">
        <f>G54-ITEMIZADO!G54</f>
        <v>11197063.109646589</v>
      </c>
    </row>
    <row r="55" spans="2:10" ht="18" thickBot="1" x14ac:dyDescent="0.25">
      <c r="B55" s="105"/>
      <c r="C55" s="105"/>
      <c r="D55" s="105"/>
      <c r="E55" s="105"/>
      <c r="F55" s="124" t="s">
        <v>84</v>
      </c>
      <c r="G55" s="126">
        <f>+G54*0.281+2100000*3+1200000*3</f>
        <v>44510122.071917593</v>
      </c>
      <c r="I55" s="72">
        <f>G55/G54</f>
        <v>0.36137821982307355</v>
      </c>
      <c r="J55" s="71">
        <f>G55-ITEMIZADO!G55</f>
        <v>13046374.733810693</v>
      </c>
    </row>
    <row r="56" spans="2:10" ht="18" thickBot="1" x14ac:dyDescent="0.25">
      <c r="B56" s="105"/>
      <c r="C56" s="105"/>
      <c r="D56" s="105"/>
      <c r="E56" s="105"/>
      <c r="F56" s="124" t="s">
        <v>83</v>
      </c>
      <c r="G56" s="126">
        <f>+G54*0.08</f>
        <v>9853415.5364889931</v>
      </c>
      <c r="J56" s="71">
        <f>G56-ITEMIZADO!G56</f>
        <v>895765.04877172597</v>
      </c>
    </row>
    <row r="57" spans="2:10" ht="18" thickBot="1" x14ac:dyDescent="0.25">
      <c r="B57" s="105"/>
      <c r="C57" s="105"/>
      <c r="D57" s="105"/>
      <c r="E57" s="105"/>
      <c r="F57" s="124" t="s">
        <v>80</v>
      </c>
      <c r="G57" s="125">
        <f>+G55+G54+G56</f>
        <v>177531231.81451899</v>
      </c>
      <c r="J57" s="71">
        <f>G57-ITEMIZADO!G57</f>
        <v>25139202.892228991</v>
      </c>
    </row>
    <row r="58" spans="2:10" ht="18" thickBot="1" x14ac:dyDescent="0.25">
      <c r="B58" s="105"/>
      <c r="C58" s="105"/>
      <c r="D58" s="105"/>
      <c r="E58" s="105"/>
      <c r="F58" s="124" t="s">
        <v>81</v>
      </c>
      <c r="G58" s="125">
        <f>+G57*0.19</f>
        <v>33730934.04475861</v>
      </c>
      <c r="J58" s="71">
        <f>G58-ITEMIZADO!G58</f>
        <v>4776448.54952351</v>
      </c>
    </row>
    <row r="59" spans="2:10" ht="18" thickBot="1" x14ac:dyDescent="0.25">
      <c r="B59" s="105"/>
      <c r="C59" s="105"/>
      <c r="D59" s="105"/>
      <c r="E59" s="105"/>
      <c r="F59" s="124" t="s">
        <v>82</v>
      </c>
      <c r="G59" s="125">
        <f>+G58+G57</f>
        <v>211262165.85927761</v>
      </c>
      <c r="J59" s="71">
        <f>G59-ITEMIZADO!G59</f>
        <v>29915651.441752493</v>
      </c>
    </row>
  </sheetData>
  <mergeCells count="3">
    <mergeCell ref="B8:G8"/>
    <mergeCell ref="E23:F23"/>
    <mergeCell ref="E51:F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ITEMIZADO</vt:lpstr>
      <vt:lpstr>ITEMIZADO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211330716</dc:creator>
  <cp:lastModifiedBy>Piero Gritti</cp:lastModifiedBy>
  <dcterms:created xsi:type="dcterms:W3CDTF">2024-01-25T23:42:22Z</dcterms:created>
  <dcterms:modified xsi:type="dcterms:W3CDTF">2024-01-26T15:39:28Z</dcterms:modified>
</cp:coreProperties>
</file>